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ORDINACION\INDICADORES DE GESTIÓN\RESPALDO DE INDICADORES\"/>
    </mc:Choice>
  </mc:AlternateContent>
  <xr:revisionPtr revIDLastSave="0" documentId="13_ncr:1_{E76E5F98-EFB4-4B78-BA62-154184D06B24}" xr6:coauthVersionLast="45" xr6:coauthVersionMax="45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Cálculo_de_Cuota" sheetId="1" r:id="rId1"/>
    <sheet name="Métricas" sheetId="2" r:id="rId2"/>
    <sheet name="Indicadores" sheetId="3" r:id="rId3"/>
    <sheet name="Control de Cambios" sheetId="4" r:id="rId4"/>
    <sheet name="Hoja1" sheetId="5" r:id="rId5"/>
  </sheets>
  <definedNames>
    <definedName name="___xlfn_IFERROR">#N/A</definedName>
    <definedName name="__xlfn_AVERAGEIF">#N/A</definedName>
    <definedName name="__xlfn_IFERROR">"NA()"</definedName>
    <definedName name="_AtRisk_FitDataRange_FIT_BE877_718C7">#REF!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60" i="3" l="1"/>
  <c r="U60" i="3"/>
  <c r="T60" i="3"/>
  <c r="S60" i="3"/>
  <c r="R60" i="3"/>
  <c r="Q60" i="3"/>
  <c r="P60" i="3"/>
  <c r="Z60" i="3"/>
  <c r="AQ60" i="3"/>
  <c r="AP60" i="3"/>
  <c r="AO60" i="3"/>
  <c r="AN60" i="3"/>
  <c r="AM60" i="3"/>
  <c r="AL60" i="3"/>
  <c r="AJ60" i="3"/>
  <c r="AI60" i="3"/>
  <c r="I11" i="5" l="1"/>
  <c r="H11" i="5"/>
  <c r="M85" i="3"/>
  <c r="K85" i="3"/>
  <c r="M84" i="3"/>
  <c r="K84" i="3"/>
  <c r="M83" i="3"/>
  <c r="K83" i="3"/>
  <c r="M82" i="3"/>
  <c r="K82" i="3"/>
  <c r="AQ81" i="3"/>
  <c r="AP81" i="3"/>
  <c r="AO81" i="3"/>
  <c r="AN81" i="3"/>
  <c r="AM81" i="3"/>
  <c r="AL81" i="3"/>
  <c r="AK81" i="3"/>
  <c r="AJ81" i="3"/>
  <c r="AI81" i="3"/>
  <c r="AH81" i="3"/>
  <c r="AG81" i="3"/>
  <c r="AG75" i="3" s="1"/>
  <c r="AF81" i="3"/>
  <c r="AE81" i="3"/>
  <c r="AD81" i="3"/>
  <c r="AC81" i="3"/>
  <c r="AC75" i="3" s="1"/>
  <c r="AB81" i="3"/>
  <c r="AA81" i="3"/>
  <c r="Z81" i="3"/>
  <c r="Y81" i="3"/>
  <c r="X81" i="3"/>
  <c r="W81" i="3"/>
  <c r="V81" i="3"/>
  <c r="V75" i="3" s="1"/>
  <c r="U81" i="3"/>
  <c r="U75" i="3" s="1"/>
  <c r="T81" i="3"/>
  <c r="S81" i="3"/>
  <c r="R81" i="3"/>
  <c r="Q81" i="3"/>
  <c r="P81" i="3"/>
  <c r="M81" i="3"/>
  <c r="K81" i="3"/>
  <c r="AF80" i="3"/>
  <c r="M80" i="3"/>
  <c r="K80" i="3"/>
  <c r="AQ77" i="3"/>
  <c r="AQ75" i="3" s="1"/>
  <c r="AP77" i="3"/>
  <c r="AO77" i="3"/>
  <c r="AN77" i="3"/>
  <c r="AM77" i="3"/>
  <c r="AM75" i="3" s="1"/>
  <c r="AL77" i="3"/>
  <c r="AK77" i="3"/>
  <c r="AJ77" i="3"/>
  <c r="AJ75" i="3" s="1"/>
  <c r="AI77" i="3"/>
  <c r="AI75" i="3" s="1"/>
  <c r="AH77" i="3"/>
  <c r="AG77" i="3"/>
  <c r="AF77" i="3"/>
  <c r="AE77" i="3"/>
  <c r="AD77" i="3"/>
  <c r="AC77" i="3"/>
  <c r="AB77" i="3"/>
  <c r="AA77" i="3"/>
  <c r="Z77" i="3"/>
  <c r="Y77" i="3"/>
  <c r="Y75" i="3" s="1"/>
  <c r="X77" i="3"/>
  <c r="X75" i="3" s="1"/>
  <c r="W77" i="3"/>
  <c r="V77" i="3"/>
  <c r="U77" i="3"/>
  <c r="T77" i="3"/>
  <c r="T75" i="3" s="1"/>
  <c r="S77" i="3"/>
  <c r="S75" i="3" s="1"/>
  <c r="R77" i="3"/>
  <c r="Q77" i="3"/>
  <c r="P77" i="3"/>
  <c r="M77" i="3"/>
  <c r="K77" i="3"/>
  <c r="AP75" i="3"/>
  <c r="AO75" i="3"/>
  <c r="AL75" i="3"/>
  <c r="AF75" i="3"/>
  <c r="AE75" i="3"/>
  <c r="AD75" i="3"/>
  <c r="AA75" i="3"/>
  <c r="Z75" i="3"/>
  <c r="W75" i="3"/>
  <c r="R75" i="3"/>
  <c r="Q75" i="3"/>
  <c r="O75" i="3"/>
  <c r="M75" i="3"/>
  <c r="J75" i="3"/>
  <c r="K75" i="3" s="1"/>
  <c r="AP74" i="3"/>
  <c r="AF74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M72" i="3"/>
  <c r="K72" i="3"/>
  <c r="AJ71" i="3"/>
  <c r="AF71" i="3"/>
  <c r="AF68" i="3" s="1"/>
  <c r="M71" i="3"/>
  <c r="K71" i="3"/>
  <c r="M70" i="3"/>
  <c r="K70" i="3"/>
  <c r="M69" i="3"/>
  <c r="K69" i="3"/>
  <c r="AJ68" i="3"/>
  <c r="O68" i="3"/>
  <c r="M68" i="3" s="1"/>
  <c r="J68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M67" i="3"/>
  <c r="K67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M66" i="3"/>
  <c r="K66" i="3"/>
  <c r="AQ62" i="3"/>
  <c r="AP62" i="3"/>
  <c r="AO62" i="3"/>
  <c r="AO61" i="3" s="1"/>
  <c r="AN62" i="3"/>
  <c r="AN61" i="3" s="1"/>
  <c r="AM62" i="3"/>
  <c r="AL62" i="3"/>
  <c r="AK62" i="3"/>
  <c r="AK61" i="3" s="1"/>
  <c r="AJ62" i="3"/>
  <c r="AJ61" i="3" s="1"/>
  <c r="AI62" i="3"/>
  <c r="AH62" i="3"/>
  <c r="AG62" i="3"/>
  <c r="AG61" i="3" s="1"/>
  <c r="AF62" i="3"/>
  <c r="AF61" i="3" s="1"/>
  <c r="AE62" i="3"/>
  <c r="AD62" i="3"/>
  <c r="AC62" i="3"/>
  <c r="AC61" i="3" s="1"/>
  <c r="AB62" i="3"/>
  <c r="AB61" i="3" s="1"/>
  <c r="AA62" i="3"/>
  <c r="Z62" i="3"/>
  <c r="Y62" i="3"/>
  <c r="Y61" i="3" s="1"/>
  <c r="X62" i="3"/>
  <c r="X61" i="3" s="1"/>
  <c r="W62" i="3"/>
  <c r="V62" i="3"/>
  <c r="U62" i="3"/>
  <c r="U61" i="3" s="1"/>
  <c r="T62" i="3"/>
  <c r="T61" i="3" s="1"/>
  <c r="S62" i="3"/>
  <c r="R62" i="3"/>
  <c r="Q62" i="3"/>
  <c r="Q61" i="3" s="1"/>
  <c r="P62" i="3"/>
  <c r="P61" i="3" s="1"/>
  <c r="M62" i="3"/>
  <c r="K62" i="3"/>
  <c r="AQ61" i="3"/>
  <c r="AP61" i="3"/>
  <c r="AM61" i="3"/>
  <c r="AL61" i="3"/>
  <c r="AI61" i="3"/>
  <c r="AH61" i="3"/>
  <c r="AE61" i="3"/>
  <c r="AD61" i="3"/>
  <c r="AA61" i="3"/>
  <c r="Z61" i="3"/>
  <c r="W61" i="3"/>
  <c r="V61" i="3"/>
  <c r="S61" i="3"/>
  <c r="R61" i="3"/>
  <c r="O61" i="3"/>
  <c r="O60" i="3" s="1"/>
  <c r="M60" i="3" s="1"/>
  <c r="M61" i="3"/>
  <c r="J61" i="3"/>
  <c r="K61" i="3" s="1"/>
  <c r="M59" i="3"/>
  <c r="K59" i="3"/>
  <c r="M58" i="3"/>
  <c r="K58" i="3"/>
  <c r="M57" i="3"/>
  <c r="K57" i="3"/>
  <c r="M56" i="3"/>
  <c r="K56" i="3"/>
  <c r="M55" i="3"/>
  <c r="K55" i="3"/>
  <c r="M54" i="3"/>
  <c r="K54" i="3"/>
  <c r="M53" i="3"/>
  <c r="K53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M52" i="3"/>
  <c r="K52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M51" i="3"/>
  <c r="K51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M50" i="3"/>
  <c r="K50" i="3"/>
  <c r="AQ49" i="3"/>
  <c r="AP49" i="3"/>
  <c r="AO49" i="3"/>
  <c r="AN49" i="3"/>
  <c r="AM49" i="3"/>
  <c r="AL49" i="3"/>
  <c r="AL47" i="3" s="1"/>
  <c r="AK49" i="3"/>
  <c r="AJ49" i="3"/>
  <c r="AI49" i="3"/>
  <c r="AH49" i="3"/>
  <c r="AG49" i="3"/>
  <c r="AF49" i="3"/>
  <c r="AE49" i="3"/>
  <c r="AD49" i="3"/>
  <c r="AD47" i="3" s="1"/>
  <c r="AC49" i="3"/>
  <c r="AB49" i="3"/>
  <c r="AA49" i="3"/>
  <c r="Z49" i="3"/>
  <c r="Y49" i="3"/>
  <c r="X49" i="3"/>
  <c r="W49" i="3"/>
  <c r="V49" i="3"/>
  <c r="V47" i="3" s="1"/>
  <c r="U49" i="3"/>
  <c r="T49" i="3"/>
  <c r="S49" i="3"/>
  <c r="R49" i="3"/>
  <c r="Q49" i="3"/>
  <c r="P49" i="3"/>
  <c r="M49" i="3"/>
  <c r="K49" i="3"/>
  <c r="AQ48" i="3"/>
  <c r="AP48" i="3"/>
  <c r="AO48" i="3"/>
  <c r="AO47" i="3" s="1"/>
  <c r="AN48" i="3"/>
  <c r="AN47" i="3" s="1"/>
  <c r="AM48" i="3"/>
  <c r="AL48" i="3"/>
  <c r="AK48" i="3"/>
  <c r="AK47" i="3" s="1"/>
  <c r="AJ48" i="3"/>
  <c r="AJ47" i="3" s="1"/>
  <c r="AI48" i="3"/>
  <c r="AH48" i="3"/>
  <c r="AG48" i="3"/>
  <c r="AG47" i="3" s="1"/>
  <c r="AF48" i="3"/>
  <c r="AF47" i="3" s="1"/>
  <c r="AE48" i="3"/>
  <c r="AD48" i="3"/>
  <c r="AC48" i="3"/>
  <c r="AC47" i="3" s="1"/>
  <c r="AB48" i="3"/>
  <c r="AB47" i="3" s="1"/>
  <c r="AA48" i="3"/>
  <c r="Z48" i="3"/>
  <c r="Y48" i="3"/>
  <c r="Y47" i="3" s="1"/>
  <c r="X48" i="3"/>
  <c r="X47" i="3" s="1"/>
  <c r="W48" i="3"/>
  <c r="V48" i="3"/>
  <c r="U48" i="3"/>
  <c r="U47" i="3" s="1"/>
  <c r="T48" i="3"/>
  <c r="T47" i="3" s="1"/>
  <c r="S48" i="3"/>
  <c r="R48" i="3"/>
  <c r="Q48" i="3"/>
  <c r="Q47" i="3" s="1"/>
  <c r="P48" i="3"/>
  <c r="P47" i="3" s="1"/>
  <c r="M48" i="3"/>
  <c r="K48" i="3"/>
  <c r="AQ47" i="3"/>
  <c r="AP47" i="3"/>
  <c r="AM47" i="3"/>
  <c r="AI47" i="3"/>
  <c r="AH47" i="3"/>
  <c r="AE47" i="3"/>
  <c r="AA47" i="3"/>
  <c r="Z47" i="3"/>
  <c r="W47" i="3"/>
  <c r="S47" i="3"/>
  <c r="R47" i="3"/>
  <c r="O47" i="3"/>
  <c r="M47" i="3" s="1"/>
  <c r="J47" i="3"/>
  <c r="K47" i="3" s="1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M46" i="3"/>
  <c r="K46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M45" i="3"/>
  <c r="K45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M44" i="3"/>
  <c r="K44" i="3"/>
  <c r="AQ43" i="3"/>
  <c r="AP43" i="3"/>
  <c r="AO43" i="3"/>
  <c r="AN43" i="3"/>
  <c r="AM43" i="3"/>
  <c r="AM41" i="3" s="1"/>
  <c r="AL43" i="3"/>
  <c r="AK43" i="3"/>
  <c r="AJ43" i="3"/>
  <c r="AI43" i="3"/>
  <c r="AH43" i="3"/>
  <c r="AG43" i="3"/>
  <c r="AF43" i="3"/>
  <c r="AE43" i="3"/>
  <c r="AE41" i="3" s="1"/>
  <c r="AD43" i="3"/>
  <c r="AC43" i="3"/>
  <c r="AB43" i="3"/>
  <c r="AA43" i="3"/>
  <c r="Z43" i="3"/>
  <c r="Y43" i="3"/>
  <c r="X43" i="3"/>
  <c r="W43" i="3"/>
  <c r="W41" i="3" s="1"/>
  <c r="V43" i="3"/>
  <c r="U43" i="3"/>
  <c r="T43" i="3"/>
  <c r="S43" i="3"/>
  <c r="R43" i="3"/>
  <c r="Q43" i="3"/>
  <c r="P43" i="3"/>
  <c r="M43" i="3"/>
  <c r="K43" i="3"/>
  <c r="AQ42" i="3"/>
  <c r="AP42" i="3"/>
  <c r="AO42" i="3"/>
  <c r="AO41" i="3" s="1"/>
  <c r="AN42" i="3"/>
  <c r="AN41" i="3" s="1"/>
  <c r="AM42" i="3"/>
  <c r="AL42" i="3"/>
  <c r="AK42" i="3"/>
  <c r="AK41" i="3" s="1"/>
  <c r="AJ42" i="3"/>
  <c r="AJ41" i="3" s="1"/>
  <c r="AI42" i="3"/>
  <c r="AH42" i="3"/>
  <c r="AG42" i="3"/>
  <c r="AG41" i="3" s="1"/>
  <c r="AF42" i="3"/>
  <c r="AF41" i="3" s="1"/>
  <c r="AE42" i="3"/>
  <c r="AD42" i="3"/>
  <c r="AC42" i="3"/>
  <c r="AC41" i="3" s="1"/>
  <c r="AB42" i="3"/>
  <c r="AB41" i="3" s="1"/>
  <c r="AA42" i="3"/>
  <c r="Z42" i="3"/>
  <c r="Y42" i="3"/>
  <c r="Y41" i="3" s="1"/>
  <c r="X42" i="3"/>
  <c r="X41" i="3" s="1"/>
  <c r="W42" i="3"/>
  <c r="V42" i="3"/>
  <c r="U42" i="3"/>
  <c r="U41" i="3" s="1"/>
  <c r="T42" i="3"/>
  <c r="T41" i="3" s="1"/>
  <c r="S42" i="3"/>
  <c r="R42" i="3"/>
  <c r="Q42" i="3"/>
  <c r="Q41" i="3" s="1"/>
  <c r="P42" i="3"/>
  <c r="P41" i="3" s="1"/>
  <c r="M42" i="3"/>
  <c r="K42" i="3"/>
  <c r="AQ41" i="3"/>
  <c r="AP41" i="3"/>
  <c r="AL41" i="3"/>
  <c r="AI41" i="3"/>
  <c r="AH41" i="3"/>
  <c r="AD41" i="3"/>
  <c r="AA41" i="3"/>
  <c r="Z41" i="3"/>
  <c r="V41" i="3"/>
  <c r="S41" i="3"/>
  <c r="R41" i="3"/>
  <c r="O41" i="3"/>
  <c r="K41" i="3" s="1"/>
  <c r="M41" i="3"/>
  <c r="J41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M40" i="3"/>
  <c r="K40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M39" i="3"/>
  <c r="K39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M38" i="3"/>
  <c r="K38" i="3"/>
  <c r="AQ37" i="3"/>
  <c r="AP37" i="3"/>
  <c r="AO37" i="3"/>
  <c r="AN37" i="3"/>
  <c r="AM37" i="3"/>
  <c r="AM35" i="3" s="1"/>
  <c r="AL37" i="3"/>
  <c r="AK37" i="3"/>
  <c r="AJ37" i="3"/>
  <c r="AI37" i="3"/>
  <c r="AH37" i="3"/>
  <c r="AG37" i="3"/>
  <c r="AF37" i="3"/>
  <c r="AE37" i="3"/>
  <c r="AE35" i="3" s="1"/>
  <c r="AD37" i="3"/>
  <c r="AC37" i="3"/>
  <c r="AB37" i="3"/>
  <c r="AA37" i="3"/>
  <c r="Z37" i="3"/>
  <c r="Y37" i="3"/>
  <c r="X37" i="3"/>
  <c r="W37" i="3"/>
  <c r="W35" i="3" s="1"/>
  <c r="V37" i="3"/>
  <c r="U37" i="3"/>
  <c r="T37" i="3"/>
  <c r="S37" i="3"/>
  <c r="R37" i="3"/>
  <c r="Q37" i="3"/>
  <c r="P37" i="3"/>
  <c r="M37" i="3"/>
  <c r="K37" i="3"/>
  <c r="AQ36" i="3"/>
  <c r="AP36" i="3"/>
  <c r="AP35" i="3" s="1"/>
  <c r="AO36" i="3"/>
  <c r="AO35" i="3" s="1"/>
  <c r="AN36" i="3"/>
  <c r="AM36" i="3"/>
  <c r="AL36" i="3"/>
  <c r="AL35" i="3" s="1"/>
  <c r="AK36" i="3"/>
  <c r="AK35" i="3" s="1"/>
  <c r="AJ36" i="3"/>
  <c r="AI36" i="3"/>
  <c r="AH36" i="3"/>
  <c r="AH35" i="3" s="1"/>
  <c r="AG36" i="3"/>
  <c r="AG35" i="3" s="1"/>
  <c r="AF36" i="3"/>
  <c r="AE36" i="3"/>
  <c r="AD36" i="3"/>
  <c r="AD35" i="3" s="1"/>
  <c r="AC36" i="3"/>
  <c r="AC35" i="3" s="1"/>
  <c r="AB36" i="3"/>
  <c r="AA36" i="3"/>
  <c r="Z36" i="3"/>
  <c r="Z35" i="3" s="1"/>
  <c r="Y36" i="3"/>
  <c r="Y35" i="3" s="1"/>
  <c r="X36" i="3"/>
  <c r="W36" i="3"/>
  <c r="V36" i="3"/>
  <c r="V35" i="3" s="1"/>
  <c r="U36" i="3"/>
  <c r="U35" i="3" s="1"/>
  <c r="T36" i="3"/>
  <c r="S36" i="3"/>
  <c r="R36" i="3"/>
  <c r="R35" i="3" s="1"/>
  <c r="Q36" i="3"/>
  <c r="Q35" i="3" s="1"/>
  <c r="P36" i="3"/>
  <c r="M36" i="3"/>
  <c r="K36" i="3"/>
  <c r="AQ35" i="3"/>
  <c r="AN35" i="3"/>
  <c r="AJ35" i="3"/>
  <c r="AI35" i="3"/>
  <c r="AF35" i="3"/>
  <c r="AB35" i="3"/>
  <c r="AA35" i="3"/>
  <c r="X35" i="3"/>
  <c r="T35" i="3"/>
  <c r="S35" i="3"/>
  <c r="P35" i="3"/>
  <c r="O35" i="3"/>
  <c r="K35" i="3" s="1"/>
  <c r="J35" i="3"/>
  <c r="M35" i="3" s="1"/>
  <c r="M34" i="3"/>
  <c r="K34" i="3"/>
  <c r="AA33" i="3"/>
  <c r="M33" i="3"/>
  <c r="K33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S32" i="3"/>
  <c r="R32" i="3"/>
  <c r="Q32" i="3"/>
  <c r="P32" i="3"/>
  <c r="M32" i="3"/>
  <c r="K32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M31" i="3"/>
  <c r="K31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M30" i="3"/>
  <c r="K30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M29" i="3"/>
  <c r="K29" i="3"/>
  <c r="AQ28" i="3"/>
  <c r="AP28" i="3"/>
  <c r="AO28" i="3"/>
  <c r="AN28" i="3"/>
  <c r="AM28" i="3"/>
  <c r="AM26" i="3" s="1"/>
  <c r="AL28" i="3"/>
  <c r="AK28" i="3"/>
  <c r="AJ28" i="3"/>
  <c r="AI28" i="3"/>
  <c r="AH28" i="3"/>
  <c r="AG28" i="3"/>
  <c r="AF28" i="3"/>
  <c r="AE28" i="3"/>
  <c r="AE26" i="3" s="1"/>
  <c r="AD28" i="3"/>
  <c r="AC28" i="3"/>
  <c r="AB28" i="3"/>
  <c r="AA28" i="3"/>
  <c r="Z28" i="3"/>
  <c r="Y28" i="3"/>
  <c r="X28" i="3"/>
  <c r="W28" i="3"/>
  <c r="W26" i="3" s="1"/>
  <c r="V28" i="3"/>
  <c r="U28" i="3"/>
  <c r="T28" i="3"/>
  <c r="S28" i="3"/>
  <c r="R28" i="3"/>
  <c r="Q28" i="3"/>
  <c r="P28" i="3"/>
  <c r="M28" i="3"/>
  <c r="K28" i="3"/>
  <c r="AQ27" i="3"/>
  <c r="AP27" i="3"/>
  <c r="AP26" i="3" s="1"/>
  <c r="AO27" i="3"/>
  <c r="AO26" i="3" s="1"/>
  <c r="AN27" i="3"/>
  <c r="AM27" i="3"/>
  <c r="AL27" i="3"/>
  <c r="AL26" i="3" s="1"/>
  <c r="AK27" i="3"/>
  <c r="AK26" i="3" s="1"/>
  <c r="AJ27" i="3"/>
  <c r="AI27" i="3"/>
  <c r="AH27" i="3"/>
  <c r="AH26" i="3" s="1"/>
  <c r="AG27" i="3"/>
  <c r="AG26" i="3" s="1"/>
  <c r="AF27" i="3"/>
  <c r="AE27" i="3"/>
  <c r="AD27" i="3"/>
  <c r="AD26" i="3" s="1"/>
  <c r="AC27" i="3"/>
  <c r="AC26" i="3" s="1"/>
  <c r="AB27" i="3"/>
  <c r="AA27" i="3"/>
  <c r="Z27" i="3"/>
  <c r="Z26" i="3" s="1"/>
  <c r="Y27" i="3"/>
  <c r="Y26" i="3" s="1"/>
  <c r="X27" i="3"/>
  <c r="W27" i="3"/>
  <c r="V27" i="3"/>
  <c r="V26" i="3" s="1"/>
  <c r="U27" i="3"/>
  <c r="U26" i="3" s="1"/>
  <c r="T27" i="3"/>
  <c r="S27" i="3"/>
  <c r="R27" i="3"/>
  <c r="R26" i="3" s="1"/>
  <c r="Q27" i="3"/>
  <c r="Q26" i="3" s="1"/>
  <c r="P27" i="3"/>
  <c r="M27" i="3"/>
  <c r="K27" i="3"/>
  <c r="AQ26" i="3"/>
  <c r="AN26" i="3"/>
  <c r="AJ26" i="3"/>
  <c r="AI26" i="3"/>
  <c r="AF26" i="3"/>
  <c r="AB26" i="3"/>
  <c r="AA26" i="3"/>
  <c r="X26" i="3"/>
  <c r="T26" i="3"/>
  <c r="S26" i="3"/>
  <c r="P26" i="3"/>
  <c r="M26" i="3"/>
  <c r="K26" i="3"/>
  <c r="AA25" i="3"/>
  <c r="W25" i="3"/>
  <c r="M25" i="3"/>
  <c r="K25" i="3"/>
  <c r="M24" i="3"/>
  <c r="K24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M23" i="3"/>
  <c r="K23" i="3"/>
  <c r="AQ22" i="3"/>
  <c r="AP22" i="3"/>
  <c r="AO22" i="3"/>
  <c r="AN22" i="3"/>
  <c r="AM22" i="3"/>
  <c r="AL22" i="3"/>
  <c r="AK22" i="3"/>
  <c r="AJ22" i="3"/>
  <c r="AJ18" i="3" s="1"/>
  <c r="AI22" i="3"/>
  <c r="AI18" i="3" s="1"/>
  <c r="AH22" i="3"/>
  <c r="AG22" i="3"/>
  <c r="AF22" i="3"/>
  <c r="AF18" i="3" s="1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M22" i="3"/>
  <c r="K22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M21" i="3"/>
  <c r="K21" i="3"/>
  <c r="AQ20" i="3"/>
  <c r="AP20" i="3"/>
  <c r="AO20" i="3"/>
  <c r="AN20" i="3"/>
  <c r="AM20" i="3"/>
  <c r="AM18" i="3" s="1"/>
  <c r="AL20" i="3"/>
  <c r="AK20" i="3"/>
  <c r="AJ20" i="3"/>
  <c r="AI20" i="3"/>
  <c r="AH20" i="3"/>
  <c r="AG20" i="3"/>
  <c r="AF20" i="3"/>
  <c r="AE20" i="3"/>
  <c r="AE18" i="3" s="1"/>
  <c r="AD20" i="3"/>
  <c r="AC20" i="3"/>
  <c r="AB20" i="3"/>
  <c r="AA20" i="3"/>
  <c r="Z20" i="3"/>
  <c r="Y20" i="3"/>
  <c r="X20" i="3"/>
  <c r="W20" i="3"/>
  <c r="W18" i="3" s="1"/>
  <c r="V20" i="3"/>
  <c r="U20" i="3"/>
  <c r="T20" i="3"/>
  <c r="S20" i="3"/>
  <c r="R20" i="3"/>
  <c r="Q20" i="3"/>
  <c r="P20" i="3"/>
  <c r="M20" i="3"/>
  <c r="K20" i="3"/>
  <c r="AQ19" i="3"/>
  <c r="AP19" i="3"/>
  <c r="AP18" i="3" s="1"/>
  <c r="AO19" i="3"/>
  <c r="AO18" i="3" s="1"/>
  <c r="AN19" i="3"/>
  <c r="AM19" i="3"/>
  <c r="AL19" i="3"/>
  <c r="AL18" i="3" s="1"/>
  <c r="AK19" i="3"/>
  <c r="AK18" i="3" s="1"/>
  <c r="AJ19" i="3"/>
  <c r="AI19" i="3"/>
  <c r="AH19" i="3"/>
  <c r="AH18" i="3" s="1"/>
  <c r="AG19" i="3"/>
  <c r="AG18" i="3" s="1"/>
  <c r="AF19" i="3"/>
  <c r="AE19" i="3"/>
  <c r="AD19" i="3"/>
  <c r="AD18" i="3" s="1"/>
  <c r="AC19" i="3"/>
  <c r="AC18" i="3" s="1"/>
  <c r="AB19" i="3"/>
  <c r="AA19" i="3"/>
  <c r="Z19" i="3"/>
  <c r="Z18" i="3" s="1"/>
  <c r="Y19" i="3"/>
  <c r="Y18" i="3" s="1"/>
  <c r="X19" i="3"/>
  <c r="W19" i="3"/>
  <c r="V19" i="3"/>
  <c r="V18" i="3" s="1"/>
  <c r="U19" i="3"/>
  <c r="U18" i="3" s="1"/>
  <c r="T19" i="3"/>
  <c r="S19" i="3"/>
  <c r="R19" i="3"/>
  <c r="R18" i="3" s="1"/>
  <c r="Q19" i="3"/>
  <c r="Q18" i="3" s="1"/>
  <c r="P19" i="3"/>
  <c r="M19" i="3"/>
  <c r="K19" i="3"/>
  <c r="AQ18" i="3"/>
  <c r="AN18" i="3"/>
  <c r="AB18" i="3"/>
  <c r="AA18" i="3"/>
  <c r="X18" i="3"/>
  <c r="T18" i="3"/>
  <c r="S18" i="3"/>
  <c r="P18" i="3"/>
  <c r="O18" i="3"/>
  <c r="K18" i="3" s="1"/>
  <c r="J18" i="3"/>
  <c r="M18" i="3" s="1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M17" i="3"/>
  <c r="K17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M16" i="3"/>
  <c r="K16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M15" i="3"/>
  <c r="K15" i="3"/>
  <c r="AQ14" i="3"/>
  <c r="AP14" i="3"/>
  <c r="AO14" i="3"/>
  <c r="AO12" i="3" s="1"/>
  <c r="AO24" i="3" s="1"/>
  <c r="AN14" i="3"/>
  <c r="AN12" i="3" s="1"/>
  <c r="AN24" i="3" s="1"/>
  <c r="AM14" i="3"/>
  <c r="AL14" i="3"/>
  <c r="AK14" i="3"/>
  <c r="AJ14" i="3"/>
  <c r="AI14" i="3"/>
  <c r="AH14" i="3"/>
  <c r="AG14" i="3"/>
  <c r="AG12" i="3" s="1"/>
  <c r="AF14" i="3"/>
  <c r="AF12" i="3" s="1"/>
  <c r="AF24" i="3" s="1"/>
  <c r="AE14" i="3"/>
  <c r="AD14" i="3"/>
  <c r="AC14" i="3"/>
  <c r="AB14" i="3"/>
  <c r="AA14" i="3"/>
  <c r="Z14" i="3"/>
  <c r="Y14" i="3"/>
  <c r="Y12" i="3" s="1"/>
  <c r="Y24" i="3" s="1"/>
  <c r="X14" i="3"/>
  <c r="X12" i="3" s="1"/>
  <c r="X24" i="3" s="1"/>
  <c r="W14" i="3"/>
  <c r="V14" i="3"/>
  <c r="U14" i="3"/>
  <c r="T14" i="3"/>
  <c r="S14" i="3"/>
  <c r="R14" i="3"/>
  <c r="Q14" i="3"/>
  <c r="Q12" i="3" s="1"/>
  <c r="Q24" i="3" s="1"/>
  <c r="P14" i="3"/>
  <c r="P12" i="3" s="1"/>
  <c r="P24" i="3" s="1"/>
  <c r="M14" i="3"/>
  <c r="K14" i="3"/>
  <c r="AQ13" i="3"/>
  <c r="AQ12" i="3" s="1"/>
  <c r="AQ24" i="3" s="1"/>
  <c r="AP13" i="3"/>
  <c r="AP12" i="3" s="1"/>
  <c r="AP24" i="3" s="1"/>
  <c r="AO13" i="3"/>
  <c r="AN13" i="3"/>
  <c r="AM13" i="3"/>
  <c r="AM12" i="3" s="1"/>
  <c r="AL13" i="3"/>
  <c r="AL12" i="3" s="1"/>
  <c r="AK13" i="3"/>
  <c r="AJ13" i="3"/>
  <c r="AI13" i="3"/>
  <c r="AI12" i="3" s="1"/>
  <c r="AH13" i="3"/>
  <c r="AH12" i="3" s="1"/>
  <c r="AH24" i="3" s="1"/>
  <c r="AG13" i="3"/>
  <c r="AF13" i="3"/>
  <c r="AE13" i="3"/>
  <c r="AE12" i="3" s="1"/>
  <c r="AD13" i="3"/>
  <c r="AD12" i="3" s="1"/>
  <c r="AC13" i="3"/>
  <c r="AB13" i="3"/>
  <c r="AA13" i="3"/>
  <c r="AA12" i="3" s="1"/>
  <c r="Z13" i="3"/>
  <c r="Z12" i="3" s="1"/>
  <c r="Z24" i="3" s="1"/>
  <c r="Y13" i="3"/>
  <c r="X13" i="3"/>
  <c r="W13" i="3"/>
  <c r="W12" i="3" s="1"/>
  <c r="V13" i="3"/>
  <c r="V12" i="3" s="1"/>
  <c r="U13" i="3"/>
  <c r="T13" i="3"/>
  <c r="S13" i="3"/>
  <c r="S12" i="3" s="1"/>
  <c r="S24" i="3" s="1"/>
  <c r="R13" i="3"/>
  <c r="R12" i="3" s="1"/>
  <c r="R24" i="3" s="1"/>
  <c r="Q13" i="3"/>
  <c r="P13" i="3"/>
  <c r="M13" i="3"/>
  <c r="K13" i="3"/>
  <c r="AK12" i="3"/>
  <c r="AJ12" i="3"/>
  <c r="AC12" i="3"/>
  <c r="AC24" i="3" s="1"/>
  <c r="AB12" i="3"/>
  <c r="AB24" i="3" s="1"/>
  <c r="U12" i="3"/>
  <c r="T12" i="3"/>
  <c r="T24" i="3" s="1"/>
  <c r="O12" i="3"/>
  <c r="M12" i="3"/>
  <c r="J12" i="3"/>
  <c r="K12" i="3" s="1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M11" i="3"/>
  <c r="K11" i="3"/>
  <c r="AQ10" i="3"/>
  <c r="AP10" i="3"/>
  <c r="AO10" i="3"/>
  <c r="AN10" i="3"/>
  <c r="AM10" i="3"/>
  <c r="AL10" i="3"/>
  <c r="AK10" i="3"/>
  <c r="AJ10" i="3"/>
  <c r="AI10" i="3"/>
  <c r="AI6" i="3" s="1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M10" i="3"/>
  <c r="K10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M9" i="3"/>
  <c r="K9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M8" i="3"/>
  <c r="K8" i="3"/>
  <c r="AQ7" i="3"/>
  <c r="AP7" i="3"/>
  <c r="AO7" i="3"/>
  <c r="AO6" i="3" s="1"/>
  <c r="AN7" i="3"/>
  <c r="AN6" i="3" s="1"/>
  <c r="AM7" i="3"/>
  <c r="AL7" i="3"/>
  <c r="AK7" i="3"/>
  <c r="AK6" i="3" s="1"/>
  <c r="AJ7" i="3"/>
  <c r="AJ6" i="3" s="1"/>
  <c r="AI7" i="3"/>
  <c r="AH7" i="3"/>
  <c r="AG7" i="3"/>
  <c r="AG6" i="3" s="1"/>
  <c r="AF7" i="3"/>
  <c r="AF6" i="3" s="1"/>
  <c r="AE7" i="3"/>
  <c r="AD7" i="3"/>
  <c r="AC7" i="3"/>
  <c r="AC6" i="3" s="1"/>
  <c r="AB7" i="3"/>
  <c r="AB6" i="3" s="1"/>
  <c r="AA7" i="3"/>
  <c r="Z7" i="3"/>
  <c r="Y7" i="3"/>
  <c r="Y6" i="3" s="1"/>
  <c r="X7" i="3"/>
  <c r="X6" i="3" s="1"/>
  <c r="W7" i="3"/>
  <c r="V7" i="3"/>
  <c r="U7" i="3"/>
  <c r="U6" i="3" s="1"/>
  <c r="T7" i="3"/>
  <c r="T6" i="3" s="1"/>
  <c r="S7" i="3"/>
  <c r="R7" i="3"/>
  <c r="Q7" i="3"/>
  <c r="Q6" i="3" s="1"/>
  <c r="P7" i="3"/>
  <c r="P6" i="3" s="1"/>
  <c r="M7" i="3"/>
  <c r="K7" i="3"/>
  <c r="AQ6" i="3"/>
  <c r="AP6" i="3"/>
  <c r="AM6" i="3"/>
  <c r="AL6" i="3"/>
  <c r="AH6" i="3"/>
  <c r="AE6" i="3"/>
  <c r="AD6" i="3"/>
  <c r="AA6" i="3"/>
  <c r="Z6" i="3"/>
  <c r="W6" i="3"/>
  <c r="V6" i="3"/>
  <c r="S6" i="3"/>
  <c r="R6" i="3"/>
  <c r="O6" i="3"/>
  <c r="K6" i="3" s="1"/>
  <c r="J6" i="3"/>
  <c r="M6" i="3" s="1"/>
  <c r="AD175" i="2"/>
  <c r="AC175" i="2"/>
  <c r="AB175" i="2"/>
  <c r="AA175" i="2"/>
  <c r="Z175" i="2"/>
  <c r="Y175" i="2"/>
  <c r="X175" i="2"/>
  <c r="W175" i="2"/>
  <c r="W21" i="2" s="1"/>
  <c r="V175" i="2"/>
  <c r="U175" i="2"/>
  <c r="T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AD168" i="2"/>
  <c r="AC168" i="2"/>
  <c r="AB168" i="2"/>
  <c r="AA168" i="2"/>
  <c r="Z168" i="2"/>
  <c r="Y168" i="2"/>
  <c r="X168" i="2"/>
  <c r="W168" i="2"/>
  <c r="V168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S21" i="2" s="1"/>
  <c r="R147" i="2"/>
  <c r="Q147" i="2"/>
  <c r="P147" i="2"/>
  <c r="O147" i="2"/>
  <c r="N147" i="2"/>
  <c r="N21" i="2" s="1"/>
  <c r="M147" i="2"/>
  <c r="L147" i="2"/>
  <c r="K147" i="2"/>
  <c r="J147" i="2"/>
  <c r="J21" i="2" s="1"/>
  <c r="I147" i="2"/>
  <c r="H147" i="2"/>
  <c r="G147" i="2"/>
  <c r="F147" i="2"/>
  <c r="E147" i="2"/>
  <c r="D147" i="2"/>
  <c r="C147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AD120" i="2"/>
  <c r="AC120" i="2"/>
  <c r="AP71" i="3" s="1"/>
  <c r="AB120" i="2"/>
  <c r="AO71" i="3" s="1"/>
  <c r="AO68" i="3" s="1"/>
  <c r="AA120" i="2"/>
  <c r="Z120" i="2"/>
  <c r="Y120" i="2"/>
  <c r="X120" i="2"/>
  <c r="AK71" i="3" s="1"/>
  <c r="AK68" i="3" s="1"/>
  <c r="V120" i="2"/>
  <c r="U120" i="2"/>
  <c r="T120" i="2"/>
  <c r="AG71" i="3" s="1"/>
  <c r="R120" i="2"/>
  <c r="AE71" i="3" s="1"/>
  <c r="Q120" i="2"/>
  <c r="P120" i="2"/>
  <c r="O120" i="2"/>
  <c r="AB71" i="3" s="1"/>
  <c r="AB68" i="3" s="1"/>
  <c r="N120" i="2"/>
  <c r="AA71" i="3" s="1"/>
  <c r="M120" i="2"/>
  <c r="Z71" i="3" s="1"/>
  <c r="Z68" i="3" s="1"/>
  <c r="L120" i="2"/>
  <c r="K120" i="2"/>
  <c r="J120" i="2"/>
  <c r="W71" i="3" s="1"/>
  <c r="I120" i="2"/>
  <c r="H120" i="2"/>
  <c r="G120" i="2"/>
  <c r="T71" i="3" s="1"/>
  <c r="T68" i="3" s="1"/>
  <c r="F120" i="2"/>
  <c r="S71" i="3" s="1"/>
  <c r="E120" i="2"/>
  <c r="D120" i="2"/>
  <c r="D118" i="2" s="1"/>
  <c r="C120" i="2"/>
  <c r="P71" i="3" s="1"/>
  <c r="P68" i="3" s="1"/>
  <c r="AC118" i="2"/>
  <c r="AB118" i="2"/>
  <c r="W118" i="2"/>
  <c r="T118" i="2"/>
  <c r="R118" i="2"/>
  <c r="O118" i="2"/>
  <c r="N118" i="2"/>
  <c r="J118" i="2"/>
  <c r="I118" i="2"/>
  <c r="G118" i="2"/>
  <c r="F118" i="2"/>
  <c r="C118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M111" i="2"/>
  <c r="L111" i="2"/>
  <c r="K111" i="2"/>
  <c r="I111" i="2"/>
  <c r="H111" i="2"/>
  <c r="G111" i="2"/>
  <c r="F111" i="2"/>
  <c r="E111" i="2"/>
  <c r="D111" i="2"/>
  <c r="C111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AD89" i="2"/>
  <c r="AC89" i="2"/>
  <c r="AP80" i="3" s="1"/>
  <c r="AB89" i="2"/>
  <c r="AO80" i="3" s="1"/>
  <c r="AA89" i="2"/>
  <c r="AN80" i="3" s="1"/>
  <c r="Z89" i="2"/>
  <c r="Y89" i="2"/>
  <c r="AL80" i="3" s="1"/>
  <c r="X89" i="2"/>
  <c r="W89" i="2"/>
  <c r="AJ80" i="3" s="1"/>
  <c r="V89" i="2"/>
  <c r="U89" i="2"/>
  <c r="AH80" i="3" s="1"/>
  <c r="T89" i="2"/>
  <c r="AG80" i="3" s="1"/>
  <c r="R89" i="2"/>
  <c r="AE80" i="3" s="1"/>
  <c r="Q89" i="2"/>
  <c r="AD80" i="3" s="1"/>
  <c r="P89" i="2"/>
  <c r="AC80" i="3" s="1"/>
  <c r="O89" i="2"/>
  <c r="AB80" i="3" s="1"/>
  <c r="N89" i="2"/>
  <c r="AA80" i="3" s="1"/>
  <c r="M89" i="2"/>
  <c r="L89" i="2"/>
  <c r="K89" i="2"/>
  <c r="X80" i="3" s="1"/>
  <c r="J89" i="2"/>
  <c r="W80" i="3" s="1"/>
  <c r="I89" i="2"/>
  <c r="V80" i="3" s="1"/>
  <c r="H89" i="2"/>
  <c r="U80" i="3" s="1"/>
  <c r="G89" i="2"/>
  <c r="T80" i="3" s="1"/>
  <c r="F89" i="2"/>
  <c r="S80" i="3" s="1"/>
  <c r="E89" i="2"/>
  <c r="R80" i="3" s="1"/>
  <c r="D89" i="2"/>
  <c r="C89" i="2"/>
  <c r="P80" i="3" s="1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E82" i="2"/>
  <c r="D82" i="2"/>
  <c r="C82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AD60" i="2"/>
  <c r="AQ74" i="3" s="1"/>
  <c r="AC60" i="2"/>
  <c r="AB60" i="2"/>
  <c r="AA60" i="2"/>
  <c r="Z60" i="2"/>
  <c r="AM74" i="3" s="1"/>
  <c r="Y60" i="2"/>
  <c r="AL74" i="3" s="1"/>
  <c r="X60" i="2"/>
  <c r="AK74" i="3" s="1"/>
  <c r="W60" i="2"/>
  <c r="AJ74" i="3" s="1"/>
  <c r="V60" i="2"/>
  <c r="AI74" i="3" s="1"/>
  <c r="U60" i="2"/>
  <c r="AH74" i="3" s="1"/>
  <c r="T60" i="2"/>
  <c r="R60" i="2"/>
  <c r="Q60" i="2"/>
  <c r="AD74" i="3" s="1"/>
  <c r="P60" i="2"/>
  <c r="AC74" i="3" s="1"/>
  <c r="O60" i="2"/>
  <c r="AB74" i="3" s="1"/>
  <c r="N60" i="2"/>
  <c r="AA74" i="3" s="1"/>
  <c r="M60" i="2"/>
  <c r="Z74" i="3" s="1"/>
  <c r="L60" i="2"/>
  <c r="Y74" i="3" s="1"/>
  <c r="K60" i="2"/>
  <c r="X74" i="3" s="1"/>
  <c r="J60" i="2"/>
  <c r="W74" i="3" s="1"/>
  <c r="I60" i="2"/>
  <c r="V74" i="3" s="1"/>
  <c r="H60" i="2"/>
  <c r="U74" i="3" s="1"/>
  <c r="G60" i="2"/>
  <c r="F60" i="2"/>
  <c r="S74" i="3" s="1"/>
  <c r="E60" i="2"/>
  <c r="R74" i="3" s="1"/>
  <c r="D60" i="2"/>
  <c r="Q74" i="3" s="1"/>
  <c r="C60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AC31" i="2"/>
  <c r="AB31" i="2"/>
  <c r="AA31" i="2"/>
  <c r="W31" i="2"/>
  <c r="V31" i="2"/>
  <c r="V29" i="2" s="1"/>
  <c r="T31" i="2"/>
  <c r="S31" i="2"/>
  <c r="R31" i="2"/>
  <c r="O31" i="2"/>
  <c r="N31" i="2"/>
  <c r="M31" i="2"/>
  <c r="M29" i="2" s="1"/>
  <c r="J31" i="2"/>
  <c r="G31" i="2"/>
  <c r="G29" i="2" s="1"/>
  <c r="F31" i="2"/>
  <c r="C31" i="2"/>
  <c r="AD30" i="2"/>
  <c r="AC30" i="2"/>
  <c r="AC29" i="2" s="1"/>
  <c r="AB30" i="2"/>
  <c r="AB29" i="2" s="1"/>
  <c r="AA30" i="2"/>
  <c r="Z30" i="2"/>
  <c r="Y30" i="2"/>
  <c r="X30" i="2"/>
  <c r="W30" i="2"/>
  <c r="V30" i="2"/>
  <c r="U30" i="2"/>
  <c r="T30" i="2"/>
  <c r="T29" i="2" s="1"/>
  <c r="S30" i="2"/>
  <c r="R30" i="2"/>
  <c r="Q30" i="2"/>
  <c r="P30" i="2"/>
  <c r="O30" i="2"/>
  <c r="N30" i="2"/>
  <c r="N29" i="2" s="1"/>
  <c r="M30" i="2"/>
  <c r="L30" i="2"/>
  <c r="K30" i="2"/>
  <c r="J30" i="2"/>
  <c r="J29" i="2" s="1"/>
  <c r="I30" i="2"/>
  <c r="H30" i="2"/>
  <c r="G30" i="2"/>
  <c r="F30" i="2"/>
  <c r="F29" i="2" s="1"/>
  <c r="E30" i="2"/>
  <c r="D30" i="2"/>
  <c r="C30" i="2"/>
  <c r="AA23" i="2"/>
  <c r="AC21" i="2"/>
  <c r="F21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J15" i="2" s="1"/>
  <c r="I16" i="2"/>
  <c r="I15" i="2" s="1"/>
  <c r="H16" i="2"/>
  <c r="G16" i="2"/>
  <c r="F16" i="2"/>
  <c r="E16" i="2"/>
  <c r="D16" i="2"/>
  <c r="C16" i="2"/>
  <c r="AB15" i="2"/>
  <c r="V15" i="2"/>
  <c r="P15" i="2"/>
  <c r="D15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D12" i="2"/>
  <c r="AQ33" i="3" s="1"/>
  <c r="AC12" i="2"/>
  <c r="AP33" i="3" s="1"/>
  <c r="AB12" i="2"/>
  <c r="AO33" i="3" s="1"/>
  <c r="AA12" i="2"/>
  <c r="AN33" i="3" s="1"/>
  <c r="Z12" i="2"/>
  <c r="AM33" i="3" s="1"/>
  <c r="Y12" i="2"/>
  <c r="AL33" i="3" s="1"/>
  <c r="X12" i="2"/>
  <c r="AK33" i="3" s="1"/>
  <c r="W12" i="2"/>
  <c r="AJ33" i="3" s="1"/>
  <c r="V12" i="2"/>
  <c r="AI33" i="3" s="1"/>
  <c r="U12" i="2"/>
  <c r="AH33" i="3" s="1"/>
  <c r="T12" i="2"/>
  <c r="AG33" i="3" s="1"/>
  <c r="S12" i="2"/>
  <c r="AF33" i="3" s="1"/>
  <c r="R12" i="2"/>
  <c r="AE33" i="3" s="1"/>
  <c r="Q12" i="2"/>
  <c r="AD33" i="3" s="1"/>
  <c r="P12" i="2"/>
  <c r="AC33" i="3" s="1"/>
  <c r="O12" i="2"/>
  <c r="AB33" i="3" s="1"/>
  <c r="M12" i="2"/>
  <c r="Z33" i="3" s="1"/>
  <c r="L12" i="2"/>
  <c r="Y33" i="3" s="1"/>
  <c r="K12" i="2"/>
  <c r="X33" i="3" s="1"/>
  <c r="J12" i="2"/>
  <c r="W33" i="3" s="1"/>
  <c r="I12" i="2"/>
  <c r="V33" i="3" s="1"/>
  <c r="H12" i="2"/>
  <c r="U33" i="3" s="1"/>
  <c r="G12" i="2"/>
  <c r="T33" i="3" s="1"/>
  <c r="F12" i="2"/>
  <c r="S33" i="3" s="1"/>
  <c r="E12" i="2"/>
  <c r="R33" i="3" s="1"/>
  <c r="D12" i="2"/>
  <c r="Q33" i="3" s="1"/>
  <c r="C12" i="2"/>
  <c r="P33" i="3" s="1"/>
  <c r="AD10" i="2"/>
  <c r="AQ25" i="3" s="1"/>
  <c r="AC10" i="2"/>
  <c r="AP25" i="3" s="1"/>
  <c r="AB10" i="2"/>
  <c r="AO25" i="3" s="1"/>
  <c r="AA10" i="2"/>
  <c r="AN25" i="3" s="1"/>
  <c r="Z10" i="2"/>
  <c r="AM25" i="3" s="1"/>
  <c r="Y10" i="2"/>
  <c r="AL25" i="3" s="1"/>
  <c r="X10" i="2"/>
  <c r="AK25" i="3" s="1"/>
  <c r="W10" i="2"/>
  <c r="AJ25" i="3" s="1"/>
  <c r="V10" i="2"/>
  <c r="AI25" i="3" s="1"/>
  <c r="U10" i="2"/>
  <c r="AH25" i="3" s="1"/>
  <c r="T10" i="2"/>
  <c r="AG25" i="3" s="1"/>
  <c r="S10" i="2"/>
  <c r="AF25" i="3" s="1"/>
  <c r="R10" i="2"/>
  <c r="AE25" i="3" s="1"/>
  <c r="Q10" i="2"/>
  <c r="AD25" i="3" s="1"/>
  <c r="P10" i="2"/>
  <c r="AC25" i="3" s="1"/>
  <c r="O10" i="2"/>
  <c r="AB25" i="3" s="1"/>
  <c r="M10" i="2"/>
  <c r="Z25" i="3" s="1"/>
  <c r="L10" i="2"/>
  <c r="Y25" i="3" s="1"/>
  <c r="K10" i="2"/>
  <c r="X25" i="3" s="1"/>
  <c r="J10" i="2"/>
  <c r="I10" i="2"/>
  <c r="V25" i="3" s="1"/>
  <c r="H10" i="2"/>
  <c r="U25" i="3" s="1"/>
  <c r="G10" i="2"/>
  <c r="T25" i="3" s="1"/>
  <c r="F10" i="2"/>
  <c r="S25" i="3" s="1"/>
  <c r="E10" i="2"/>
  <c r="R25" i="3" s="1"/>
  <c r="D10" i="2"/>
  <c r="Q25" i="3" s="1"/>
  <c r="C10" i="2"/>
  <c r="P25" i="3" s="1"/>
  <c r="AC75" i="1"/>
  <c r="Y75" i="1"/>
  <c r="Q75" i="1"/>
  <c r="M75" i="1"/>
  <c r="E75" i="1"/>
  <c r="C75" i="1"/>
  <c r="B75" i="1"/>
  <c r="AC74" i="1"/>
  <c r="AB36" i="2" s="1"/>
  <c r="AO85" i="3" s="1"/>
  <c r="Q74" i="1"/>
  <c r="P36" i="2" s="1"/>
  <c r="AC85" i="3" s="1"/>
  <c r="M74" i="1"/>
  <c r="L36" i="2" s="1"/>
  <c r="Y85" i="3" s="1"/>
  <c r="E74" i="1"/>
  <c r="D36" i="2" s="1"/>
  <c r="Q85" i="3" s="1"/>
  <c r="C74" i="1"/>
  <c r="B74" i="1"/>
  <c r="AC73" i="1"/>
  <c r="AB35" i="2" s="1"/>
  <c r="AO84" i="3" s="1"/>
  <c r="Q73" i="1"/>
  <c r="P35" i="2" s="1"/>
  <c r="M73" i="1"/>
  <c r="L35" i="2" s="1"/>
  <c r="E73" i="1"/>
  <c r="D35" i="2" s="1"/>
  <c r="C73" i="1"/>
  <c r="B73" i="1"/>
  <c r="AC72" i="1"/>
  <c r="AB34" i="2" s="1"/>
  <c r="Q72" i="1"/>
  <c r="P34" i="2" s="1"/>
  <c r="M72" i="1"/>
  <c r="L34" i="2" s="1"/>
  <c r="E72" i="1"/>
  <c r="D34" i="2" s="1"/>
  <c r="C72" i="1"/>
  <c r="B72" i="1"/>
  <c r="C71" i="1"/>
  <c r="C70" i="1"/>
  <c r="E70" i="1" s="1"/>
  <c r="C69" i="1"/>
  <c r="C68" i="1"/>
  <c r="E68" i="1" s="1"/>
  <c r="E67" i="1"/>
  <c r="G67" i="1" s="1"/>
  <c r="I67" i="1" s="1"/>
  <c r="K67" i="1" s="1"/>
  <c r="M67" i="1" s="1"/>
  <c r="O67" i="1" s="1"/>
  <c r="Q67" i="1" s="1"/>
  <c r="S67" i="1" s="1"/>
  <c r="U67" i="1" s="1"/>
  <c r="W67" i="1" s="1"/>
  <c r="C67" i="1"/>
  <c r="C66" i="1"/>
  <c r="AC65" i="1"/>
  <c r="AB27" i="2" s="1"/>
  <c r="X65" i="1"/>
  <c r="W27" i="2" s="1"/>
  <c r="W65" i="1"/>
  <c r="V27" i="2" s="1"/>
  <c r="K65" i="1"/>
  <c r="J27" i="2" s="1"/>
  <c r="C65" i="1"/>
  <c r="AB64" i="1"/>
  <c r="AA26" i="2" s="1"/>
  <c r="X64" i="1"/>
  <c r="W26" i="2" s="1"/>
  <c r="V64" i="1"/>
  <c r="U26" i="2" s="1"/>
  <c r="T64" i="1"/>
  <c r="S26" i="2" s="1"/>
  <c r="C64" i="1"/>
  <c r="AA63" i="1"/>
  <c r="Z25" i="2" s="1"/>
  <c r="X63" i="1"/>
  <c r="W25" i="2" s="1"/>
  <c r="I63" i="1"/>
  <c r="H25" i="2" s="1"/>
  <c r="C63" i="1"/>
  <c r="Z62" i="1"/>
  <c r="Y24" i="2" s="1"/>
  <c r="X62" i="1"/>
  <c r="W24" i="2" s="1"/>
  <c r="C62" i="1"/>
  <c r="AC61" i="1"/>
  <c r="AB23" i="2" s="1"/>
  <c r="X61" i="1"/>
  <c r="W23" i="2" s="1"/>
  <c r="W61" i="1"/>
  <c r="V23" i="2" s="1"/>
  <c r="C61" i="1"/>
  <c r="AE37" i="1"/>
  <c r="AE75" i="1" s="1"/>
  <c r="AD37" i="1"/>
  <c r="AD75" i="1" s="1"/>
  <c r="AC37" i="1"/>
  <c r="AB37" i="1"/>
  <c r="AB75" i="1" s="1"/>
  <c r="AA37" i="1"/>
  <c r="AA75" i="1" s="1"/>
  <c r="Z37" i="1"/>
  <c r="Z75" i="1" s="1"/>
  <c r="Y37" i="1"/>
  <c r="X37" i="1"/>
  <c r="X75" i="1" s="1"/>
  <c r="W37" i="1"/>
  <c r="W75" i="1" s="1"/>
  <c r="V37" i="1"/>
  <c r="V75" i="1" s="1"/>
  <c r="U37" i="1"/>
  <c r="U75" i="1" s="1"/>
  <c r="T37" i="1"/>
  <c r="T75" i="1" s="1"/>
  <c r="S37" i="1"/>
  <c r="S75" i="1" s="1"/>
  <c r="R37" i="1"/>
  <c r="R75" i="1" s="1"/>
  <c r="Q37" i="1"/>
  <c r="P37" i="1"/>
  <c r="P75" i="1" s="1"/>
  <c r="O37" i="1"/>
  <c r="O75" i="1" s="1"/>
  <c r="N37" i="1"/>
  <c r="N75" i="1" s="1"/>
  <c r="M37" i="1"/>
  <c r="L37" i="1"/>
  <c r="L75" i="1" s="1"/>
  <c r="K37" i="1"/>
  <c r="K75" i="1" s="1"/>
  <c r="J37" i="1"/>
  <c r="J75" i="1" s="1"/>
  <c r="I37" i="1"/>
  <c r="I75" i="1" s="1"/>
  <c r="H37" i="1"/>
  <c r="H75" i="1" s="1"/>
  <c r="G37" i="1"/>
  <c r="G75" i="1" s="1"/>
  <c r="F37" i="1"/>
  <c r="F75" i="1" s="1"/>
  <c r="E37" i="1"/>
  <c r="D37" i="1"/>
  <c r="D75" i="1" s="1"/>
  <c r="AE36" i="1"/>
  <c r="AE74" i="1" s="1"/>
  <c r="AD36" i="2" s="1"/>
  <c r="AQ85" i="3" s="1"/>
  <c r="AD36" i="1"/>
  <c r="AD74" i="1" s="1"/>
  <c r="AC36" i="2" s="1"/>
  <c r="AP85" i="3" s="1"/>
  <c r="AC36" i="1"/>
  <c r="AB36" i="1"/>
  <c r="AB74" i="1" s="1"/>
  <c r="AA36" i="2" s="1"/>
  <c r="AN85" i="3" s="1"/>
  <c r="AA36" i="1"/>
  <c r="AA74" i="1" s="1"/>
  <c r="Z36" i="2" s="1"/>
  <c r="AM85" i="3" s="1"/>
  <c r="Z36" i="1"/>
  <c r="Z74" i="1" s="1"/>
  <c r="Y36" i="2" s="1"/>
  <c r="AL85" i="3" s="1"/>
  <c r="Y36" i="1"/>
  <c r="Y74" i="1" s="1"/>
  <c r="X36" i="2" s="1"/>
  <c r="AK85" i="3" s="1"/>
  <c r="X36" i="1"/>
  <c r="X74" i="1" s="1"/>
  <c r="W36" i="2" s="1"/>
  <c r="W36" i="1"/>
  <c r="W74" i="1" s="1"/>
  <c r="V36" i="2" s="1"/>
  <c r="AI85" i="3" s="1"/>
  <c r="V36" i="1"/>
  <c r="V74" i="1" s="1"/>
  <c r="U36" i="2" s="1"/>
  <c r="AH85" i="3" s="1"/>
  <c r="U36" i="1"/>
  <c r="U74" i="1" s="1"/>
  <c r="T36" i="2" s="1"/>
  <c r="AG85" i="3" s="1"/>
  <c r="T36" i="1"/>
  <c r="T74" i="1" s="1"/>
  <c r="S36" i="2" s="1"/>
  <c r="S36" i="1"/>
  <c r="S74" i="1" s="1"/>
  <c r="R36" i="2" s="1"/>
  <c r="AE85" i="3" s="1"/>
  <c r="R36" i="1"/>
  <c r="R74" i="1" s="1"/>
  <c r="Q36" i="2" s="1"/>
  <c r="AD85" i="3" s="1"/>
  <c r="Q36" i="1"/>
  <c r="P36" i="1"/>
  <c r="P74" i="1" s="1"/>
  <c r="O36" i="2" s="1"/>
  <c r="O36" i="1"/>
  <c r="O74" i="1" s="1"/>
  <c r="N36" i="2" s="1"/>
  <c r="AA85" i="3" s="1"/>
  <c r="N36" i="1"/>
  <c r="N74" i="1" s="1"/>
  <c r="M36" i="2" s="1"/>
  <c r="Z85" i="3" s="1"/>
  <c r="M36" i="1"/>
  <c r="L36" i="1"/>
  <c r="L74" i="1" s="1"/>
  <c r="K36" i="2" s="1"/>
  <c r="K36" i="1"/>
  <c r="K74" i="1" s="1"/>
  <c r="J36" i="2" s="1"/>
  <c r="W85" i="3" s="1"/>
  <c r="J36" i="1"/>
  <c r="J74" i="1" s="1"/>
  <c r="I36" i="2" s="1"/>
  <c r="V85" i="3" s="1"/>
  <c r="I36" i="1"/>
  <c r="I74" i="1" s="1"/>
  <c r="H36" i="2" s="1"/>
  <c r="U85" i="3" s="1"/>
  <c r="H36" i="1"/>
  <c r="H74" i="1" s="1"/>
  <c r="G36" i="2" s="1"/>
  <c r="G36" i="1"/>
  <c r="G74" i="1" s="1"/>
  <c r="F36" i="2" s="1"/>
  <c r="S85" i="3" s="1"/>
  <c r="F36" i="1"/>
  <c r="F74" i="1" s="1"/>
  <c r="E36" i="2" s="1"/>
  <c r="R85" i="3" s="1"/>
  <c r="E36" i="1"/>
  <c r="D36" i="1"/>
  <c r="D74" i="1" s="1"/>
  <c r="C36" i="2" s="1"/>
  <c r="P85" i="3" s="1"/>
  <c r="AE35" i="1"/>
  <c r="AE73" i="1" s="1"/>
  <c r="AD35" i="2" s="1"/>
  <c r="AQ84" i="3" s="1"/>
  <c r="AD35" i="1"/>
  <c r="AD73" i="1" s="1"/>
  <c r="AC35" i="2" s="1"/>
  <c r="AP84" i="3" s="1"/>
  <c r="AC35" i="1"/>
  <c r="AB35" i="1"/>
  <c r="AB73" i="1" s="1"/>
  <c r="AA35" i="2" s="1"/>
  <c r="AN84" i="3" s="1"/>
  <c r="AA35" i="1"/>
  <c r="AA73" i="1" s="1"/>
  <c r="Z35" i="2" s="1"/>
  <c r="AM84" i="3" s="1"/>
  <c r="Z35" i="1"/>
  <c r="Z73" i="1" s="1"/>
  <c r="Y35" i="2" s="1"/>
  <c r="AL84" i="3" s="1"/>
  <c r="Y35" i="1"/>
  <c r="Y73" i="1" s="1"/>
  <c r="X35" i="2" s="1"/>
  <c r="X35" i="1"/>
  <c r="X73" i="1" s="1"/>
  <c r="W35" i="2" s="1"/>
  <c r="AJ84" i="3" s="1"/>
  <c r="W35" i="1"/>
  <c r="W73" i="1" s="1"/>
  <c r="V35" i="2" s="1"/>
  <c r="AI84" i="3" s="1"/>
  <c r="V35" i="1"/>
  <c r="V73" i="1" s="1"/>
  <c r="U35" i="2" s="1"/>
  <c r="U35" i="1"/>
  <c r="U73" i="1" s="1"/>
  <c r="T35" i="2" s="1"/>
  <c r="AG84" i="3" s="1"/>
  <c r="T35" i="1"/>
  <c r="T73" i="1" s="1"/>
  <c r="S35" i="2" s="1"/>
  <c r="AF84" i="3" s="1"/>
  <c r="S35" i="1"/>
  <c r="S73" i="1" s="1"/>
  <c r="R35" i="2" s="1"/>
  <c r="AE84" i="3" s="1"/>
  <c r="R35" i="1"/>
  <c r="R73" i="1" s="1"/>
  <c r="Q35" i="2" s="1"/>
  <c r="Q35" i="1"/>
  <c r="P35" i="1"/>
  <c r="P73" i="1" s="1"/>
  <c r="O35" i="2" s="1"/>
  <c r="AB84" i="3" s="1"/>
  <c r="O35" i="1"/>
  <c r="O73" i="1" s="1"/>
  <c r="N35" i="2" s="1"/>
  <c r="AA84" i="3" s="1"/>
  <c r="N35" i="1"/>
  <c r="N73" i="1" s="1"/>
  <c r="M35" i="2" s="1"/>
  <c r="Z84" i="3" s="1"/>
  <c r="M35" i="1"/>
  <c r="L35" i="1"/>
  <c r="L73" i="1" s="1"/>
  <c r="K35" i="2" s="1"/>
  <c r="K35" i="1"/>
  <c r="K73" i="1" s="1"/>
  <c r="J35" i="2" s="1"/>
  <c r="W84" i="3" s="1"/>
  <c r="J35" i="1"/>
  <c r="J73" i="1" s="1"/>
  <c r="I35" i="2" s="1"/>
  <c r="I35" i="1"/>
  <c r="I73" i="1" s="1"/>
  <c r="H35" i="2" s="1"/>
  <c r="H35" i="1"/>
  <c r="H73" i="1" s="1"/>
  <c r="G35" i="2" s="1"/>
  <c r="G35" i="1"/>
  <c r="G73" i="1" s="1"/>
  <c r="F35" i="2" s="1"/>
  <c r="S84" i="3" s="1"/>
  <c r="F35" i="1"/>
  <c r="F73" i="1" s="1"/>
  <c r="E35" i="2" s="1"/>
  <c r="E35" i="1"/>
  <c r="D35" i="1"/>
  <c r="D73" i="1" s="1"/>
  <c r="C35" i="2" s="1"/>
  <c r="P84" i="3" s="1"/>
  <c r="AE34" i="1"/>
  <c r="AE72" i="1" s="1"/>
  <c r="AD34" i="2" s="1"/>
  <c r="AD34" i="1"/>
  <c r="AD72" i="1" s="1"/>
  <c r="AC34" i="2" s="1"/>
  <c r="AC34" i="1"/>
  <c r="AB34" i="1"/>
  <c r="AB72" i="1" s="1"/>
  <c r="AA34" i="2" s="1"/>
  <c r="AA34" i="1"/>
  <c r="AA72" i="1" s="1"/>
  <c r="Z34" i="2" s="1"/>
  <c r="Z34" i="1"/>
  <c r="Z72" i="1" s="1"/>
  <c r="Y34" i="2" s="1"/>
  <c r="Y34" i="1"/>
  <c r="Y72" i="1" s="1"/>
  <c r="X34" i="2" s="1"/>
  <c r="X34" i="1"/>
  <c r="X72" i="1" s="1"/>
  <c r="W34" i="2" s="1"/>
  <c r="W34" i="1"/>
  <c r="W72" i="1" s="1"/>
  <c r="V34" i="2" s="1"/>
  <c r="V34" i="1"/>
  <c r="V72" i="1" s="1"/>
  <c r="U34" i="2" s="1"/>
  <c r="U34" i="1"/>
  <c r="U72" i="1" s="1"/>
  <c r="T34" i="2" s="1"/>
  <c r="T34" i="1"/>
  <c r="T72" i="1" s="1"/>
  <c r="S34" i="2" s="1"/>
  <c r="S34" i="1"/>
  <c r="S72" i="1" s="1"/>
  <c r="R34" i="2" s="1"/>
  <c r="R34" i="1"/>
  <c r="R72" i="1" s="1"/>
  <c r="Q34" i="2" s="1"/>
  <c r="Q34" i="1"/>
  <c r="P34" i="1"/>
  <c r="P72" i="1" s="1"/>
  <c r="O34" i="2" s="1"/>
  <c r="O34" i="1"/>
  <c r="O72" i="1" s="1"/>
  <c r="N34" i="2" s="1"/>
  <c r="N34" i="1"/>
  <c r="N72" i="1" s="1"/>
  <c r="M34" i="2" s="1"/>
  <c r="M34" i="1"/>
  <c r="L34" i="1"/>
  <c r="L72" i="1" s="1"/>
  <c r="K34" i="2" s="1"/>
  <c r="K34" i="1"/>
  <c r="K72" i="1" s="1"/>
  <c r="J34" i="2" s="1"/>
  <c r="J34" i="1"/>
  <c r="J72" i="1" s="1"/>
  <c r="I34" i="2" s="1"/>
  <c r="I34" i="1"/>
  <c r="I72" i="1" s="1"/>
  <c r="H34" i="2" s="1"/>
  <c r="H34" i="1"/>
  <c r="H72" i="1" s="1"/>
  <c r="G34" i="2" s="1"/>
  <c r="G34" i="1"/>
  <c r="G72" i="1" s="1"/>
  <c r="F34" i="2" s="1"/>
  <c r="F34" i="1"/>
  <c r="F72" i="1" s="1"/>
  <c r="E34" i="2" s="1"/>
  <c r="E34" i="1"/>
  <c r="D34" i="1"/>
  <c r="D72" i="1" s="1"/>
  <c r="C34" i="2" s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F71" i="1" s="1"/>
  <c r="G71" i="1" s="1"/>
  <c r="E33" i="1"/>
  <c r="D33" i="1"/>
  <c r="D71" i="1" s="1"/>
  <c r="E71" i="1" s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D70" i="1" s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D69" i="1" s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D68" i="1" s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D67" i="1" s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D66" i="1" s="1"/>
  <c r="AE27" i="1"/>
  <c r="AE65" i="1" s="1"/>
  <c r="AD27" i="2" s="1"/>
  <c r="AD27" i="1"/>
  <c r="AD65" i="1" s="1"/>
  <c r="AC27" i="2" s="1"/>
  <c r="AC27" i="1"/>
  <c r="AB27" i="1"/>
  <c r="AB65" i="1" s="1"/>
  <c r="AA27" i="2" s="1"/>
  <c r="AA27" i="1"/>
  <c r="AA65" i="1" s="1"/>
  <c r="Z27" i="2" s="1"/>
  <c r="Z27" i="1"/>
  <c r="Z65" i="1" s="1"/>
  <c r="Y27" i="2" s="1"/>
  <c r="Y27" i="1"/>
  <c r="Y65" i="1" s="1"/>
  <c r="X27" i="2" s="1"/>
  <c r="W27" i="1"/>
  <c r="V27" i="1"/>
  <c r="V65" i="1" s="1"/>
  <c r="U27" i="2" s="1"/>
  <c r="U27" i="1"/>
  <c r="U65" i="1" s="1"/>
  <c r="T27" i="2" s="1"/>
  <c r="T27" i="1"/>
  <c r="T65" i="1" s="1"/>
  <c r="S27" i="2" s="1"/>
  <c r="S27" i="1"/>
  <c r="S65" i="1" s="1"/>
  <c r="R27" i="2" s="1"/>
  <c r="R27" i="1"/>
  <c r="R65" i="1" s="1"/>
  <c r="Q27" i="2" s="1"/>
  <c r="Q27" i="1"/>
  <c r="Q65" i="1" s="1"/>
  <c r="P27" i="2" s="1"/>
  <c r="P27" i="1"/>
  <c r="P65" i="1" s="1"/>
  <c r="O27" i="2" s="1"/>
  <c r="O27" i="1"/>
  <c r="O65" i="1" s="1"/>
  <c r="N27" i="2" s="1"/>
  <c r="N27" i="1"/>
  <c r="N65" i="1" s="1"/>
  <c r="M27" i="2" s="1"/>
  <c r="M27" i="1"/>
  <c r="M65" i="1" s="1"/>
  <c r="L27" i="2" s="1"/>
  <c r="L27" i="1"/>
  <c r="L65" i="1" s="1"/>
  <c r="K27" i="2" s="1"/>
  <c r="X58" i="3" s="1"/>
  <c r="K27" i="1"/>
  <c r="J27" i="1"/>
  <c r="J65" i="1" s="1"/>
  <c r="I27" i="2" s="1"/>
  <c r="I27" i="1"/>
  <c r="I65" i="1" s="1"/>
  <c r="H27" i="2" s="1"/>
  <c r="H27" i="1"/>
  <c r="H65" i="1" s="1"/>
  <c r="G27" i="2" s="1"/>
  <c r="G27" i="1"/>
  <c r="G65" i="1" s="1"/>
  <c r="F27" i="2" s="1"/>
  <c r="F27" i="1"/>
  <c r="F65" i="1" s="1"/>
  <c r="E27" i="2" s="1"/>
  <c r="E27" i="1"/>
  <c r="E65" i="1" s="1"/>
  <c r="D27" i="2" s="1"/>
  <c r="D27" i="1"/>
  <c r="D65" i="1" s="1"/>
  <c r="C27" i="2" s="1"/>
  <c r="AE26" i="1"/>
  <c r="AE64" i="1" s="1"/>
  <c r="AD26" i="2" s="1"/>
  <c r="AD26" i="1"/>
  <c r="AD64" i="1" s="1"/>
  <c r="AC26" i="2" s="1"/>
  <c r="AC26" i="1"/>
  <c r="AC64" i="1" s="1"/>
  <c r="AB26" i="2" s="1"/>
  <c r="AB26" i="1"/>
  <c r="AA26" i="1"/>
  <c r="AA64" i="1" s="1"/>
  <c r="Z26" i="2" s="1"/>
  <c r="Z26" i="1"/>
  <c r="Z64" i="1" s="1"/>
  <c r="Y26" i="2" s="1"/>
  <c r="Y26" i="1"/>
  <c r="Y64" i="1" s="1"/>
  <c r="X26" i="2" s="1"/>
  <c r="W26" i="1"/>
  <c r="W64" i="1" s="1"/>
  <c r="V26" i="2" s="1"/>
  <c r="V26" i="1"/>
  <c r="U26" i="1"/>
  <c r="U64" i="1" s="1"/>
  <c r="T26" i="2" s="1"/>
  <c r="T26" i="1"/>
  <c r="S26" i="1"/>
  <c r="S64" i="1" s="1"/>
  <c r="R26" i="2" s="1"/>
  <c r="R26" i="1"/>
  <c r="R64" i="1" s="1"/>
  <c r="Q26" i="2" s="1"/>
  <c r="Q26" i="1"/>
  <c r="Q64" i="1" s="1"/>
  <c r="P26" i="2" s="1"/>
  <c r="P26" i="1"/>
  <c r="P64" i="1" s="1"/>
  <c r="O26" i="2" s="1"/>
  <c r="O26" i="1"/>
  <c r="O64" i="1" s="1"/>
  <c r="N26" i="2" s="1"/>
  <c r="N26" i="1"/>
  <c r="N64" i="1" s="1"/>
  <c r="M26" i="2" s="1"/>
  <c r="M26" i="1"/>
  <c r="M64" i="1" s="1"/>
  <c r="L26" i="2" s="1"/>
  <c r="L26" i="1"/>
  <c r="L64" i="1" s="1"/>
  <c r="K26" i="2" s="1"/>
  <c r="K26" i="1"/>
  <c r="K64" i="1" s="1"/>
  <c r="J26" i="2" s="1"/>
  <c r="J26" i="1"/>
  <c r="J64" i="1" s="1"/>
  <c r="I26" i="2" s="1"/>
  <c r="I26" i="1"/>
  <c r="I64" i="1" s="1"/>
  <c r="H26" i="2" s="1"/>
  <c r="H26" i="1"/>
  <c r="H64" i="1" s="1"/>
  <c r="G26" i="2" s="1"/>
  <c r="G26" i="1"/>
  <c r="G64" i="1" s="1"/>
  <c r="F26" i="2" s="1"/>
  <c r="F26" i="1"/>
  <c r="F64" i="1" s="1"/>
  <c r="E26" i="2" s="1"/>
  <c r="E26" i="1"/>
  <c r="E64" i="1" s="1"/>
  <c r="D26" i="2" s="1"/>
  <c r="D26" i="1"/>
  <c r="D64" i="1" s="1"/>
  <c r="C26" i="2" s="1"/>
  <c r="AE25" i="1"/>
  <c r="AE63" i="1" s="1"/>
  <c r="AD25" i="2" s="1"/>
  <c r="AD25" i="1"/>
  <c r="AD63" i="1" s="1"/>
  <c r="AC25" i="2" s="1"/>
  <c r="AC25" i="1"/>
  <c r="AC63" i="1" s="1"/>
  <c r="AB25" i="2" s="1"/>
  <c r="AB25" i="1"/>
  <c r="AB63" i="1" s="1"/>
  <c r="AA25" i="2" s="1"/>
  <c r="AA25" i="1"/>
  <c r="Z25" i="1"/>
  <c r="Z63" i="1" s="1"/>
  <c r="Y25" i="2" s="1"/>
  <c r="Y25" i="1"/>
  <c r="Y63" i="1" s="1"/>
  <c r="X25" i="2" s="1"/>
  <c r="W25" i="1"/>
  <c r="W63" i="1" s="1"/>
  <c r="V25" i="2" s="1"/>
  <c r="V25" i="1"/>
  <c r="V63" i="1" s="1"/>
  <c r="U25" i="2" s="1"/>
  <c r="U25" i="1"/>
  <c r="U63" i="1" s="1"/>
  <c r="T25" i="2" s="1"/>
  <c r="T25" i="1"/>
  <c r="T63" i="1" s="1"/>
  <c r="S25" i="2" s="1"/>
  <c r="S25" i="1"/>
  <c r="S63" i="1" s="1"/>
  <c r="R25" i="2" s="1"/>
  <c r="R25" i="1"/>
  <c r="R63" i="1" s="1"/>
  <c r="Q25" i="2" s="1"/>
  <c r="Q25" i="1"/>
  <c r="Q63" i="1" s="1"/>
  <c r="P25" i="2" s="1"/>
  <c r="P25" i="1"/>
  <c r="P63" i="1" s="1"/>
  <c r="O25" i="2" s="1"/>
  <c r="O25" i="1"/>
  <c r="O63" i="1" s="1"/>
  <c r="N25" i="2" s="1"/>
  <c r="N25" i="1"/>
  <c r="N63" i="1" s="1"/>
  <c r="M25" i="2" s="1"/>
  <c r="M25" i="1"/>
  <c r="M63" i="1" s="1"/>
  <c r="L25" i="2" s="1"/>
  <c r="L25" i="1"/>
  <c r="L63" i="1" s="1"/>
  <c r="K25" i="2" s="1"/>
  <c r="K25" i="1"/>
  <c r="K63" i="1" s="1"/>
  <c r="J25" i="2" s="1"/>
  <c r="J25" i="1"/>
  <c r="J63" i="1" s="1"/>
  <c r="I25" i="2" s="1"/>
  <c r="I25" i="1"/>
  <c r="H25" i="1"/>
  <c r="H63" i="1" s="1"/>
  <c r="G25" i="2" s="1"/>
  <c r="G25" i="1"/>
  <c r="G63" i="1" s="1"/>
  <c r="F25" i="2" s="1"/>
  <c r="F25" i="1"/>
  <c r="F63" i="1" s="1"/>
  <c r="E25" i="2" s="1"/>
  <c r="E25" i="1"/>
  <c r="E63" i="1" s="1"/>
  <c r="D25" i="2" s="1"/>
  <c r="D25" i="1"/>
  <c r="D63" i="1" s="1"/>
  <c r="C25" i="2" s="1"/>
  <c r="AE24" i="1"/>
  <c r="AE62" i="1" s="1"/>
  <c r="AD24" i="2" s="1"/>
  <c r="AD24" i="1"/>
  <c r="AD62" i="1" s="1"/>
  <c r="AC24" i="2" s="1"/>
  <c r="AC24" i="1"/>
  <c r="AC62" i="1" s="1"/>
  <c r="AB24" i="2" s="1"/>
  <c r="AB24" i="1"/>
  <c r="AB62" i="1" s="1"/>
  <c r="AA24" i="2" s="1"/>
  <c r="AA24" i="1"/>
  <c r="AA62" i="1" s="1"/>
  <c r="Z24" i="2" s="1"/>
  <c r="Z24" i="1"/>
  <c r="Y24" i="1"/>
  <c r="Y62" i="1" s="1"/>
  <c r="X24" i="2" s="1"/>
  <c r="W24" i="1"/>
  <c r="W62" i="1" s="1"/>
  <c r="V24" i="2" s="1"/>
  <c r="V24" i="1"/>
  <c r="V62" i="1" s="1"/>
  <c r="U24" i="2" s="1"/>
  <c r="U24" i="1"/>
  <c r="U62" i="1" s="1"/>
  <c r="T24" i="2" s="1"/>
  <c r="T24" i="1"/>
  <c r="T62" i="1" s="1"/>
  <c r="S24" i="2" s="1"/>
  <c r="S24" i="1"/>
  <c r="S62" i="1" s="1"/>
  <c r="R24" i="2" s="1"/>
  <c r="R24" i="1"/>
  <c r="R62" i="1" s="1"/>
  <c r="Q24" i="2" s="1"/>
  <c r="Q24" i="1"/>
  <c r="Q62" i="1" s="1"/>
  <c r="P24" i="2" s="1"/>
  <c r="P24" i="1"/>
  <c r="P62" i="1" s="1"/>
  <c r="O24" i="2" s="1"/>
  <c r="O24" i="1"/>
  <c r="O62" i="1" s="1"/>
  <c r="N24" i="2" s="1"/>
  <c r="N24" i="1"/>
  <c r="N62" i="1" s="1"/>
  <c r="M24" i="2" s="1"/>
  <c r="M24" i="1"/>
  <c r="M62" i="1" s="1"/>
  <c r="L24" i="2" s="1"/>
  <c r="L24" i="1"/>
  <c r="L62" i="1" s="1"/>
  <c r="K24" i="2" s="1"/>
  <c r="X55" i="3" s="1"/>
  <c r="K24" i="1"/>
  <c r="K62" i="1" s="1"/>
  <c r="J24" i="2" s="1"/>
  <c r="J24" i="1"/>
  <c r="J62" i="1" s="1"/>
  <c r="I24" i="2" s="1"/>
  <c r="I24" i="1"/>
  <c r="I62" i="1" s="1"/>
  <c r="H24" i="2" s="1"/>
  <c r="H24" i="1"/>
  <c r="H62" i="1" s="1"/>
  <c r="G24" i="2" s="1"/>
  <c r="G24" i="1"/>
  <c r="G62" i="1" s="1"/>
  <c r="F24" i="2" s="1"/>
  <c r="F24" i="1"/>
  <c r="F62" i="1" s="1"/>
  <c r="E24" i="2" s="1"/>
  <c r="E24" i="1"/>
  <c r="E62" i="1" s="1"/>
  <c r="D24" i="2" s="1"/>
  <c r="D24" i="1"/>
  <c r="D62" i="1" s="1"/>
  <c r="C24" i="2" s="1"/>
  <c r="AE23" i="1"/>
  <c r="AE61" i="1" s="1"/>
  <c r="AD23" i="2" s="1"/>
  <c r="AD23" i="1"/>
  <c r="AD61" i="1" s="1"/>
  <c r="AC23" i="2" s="1"/>
  <c r="AC23" i="1"/>
  <c r="AB23" i="1"/>
  <c r="AB61" i="1" s="1"/>
  <c r="AA23" i="1"/>
  <c r="AA61" i="1" s="1"/>
  <c r="Z23" i="2" s="1"/>
  <c r="Z23" i="1"/>
  <c r="Z61" i="1" s="1"/>
  <c r="Y23" i="2" s="1"/>
  <c r="Y23" i="1"/>
  <c r="Y61" i="1" s="1"/>
  <c r="X23" i="2" s="1"/>
  <c r="W23" i="1"/>
  <c r="V23" i="1"/>
  <c r="V61" i="1" s="1"/>
  <c r="U23" i="2" s="1"/>
  <c r="U23" i="1"/>
  <c r="U61" i="1" s="1"/>
  <c r="T23" i="2" s="1"/>
  <c r="T23" i="1"/>
  <c r="T61" i="1" s="1"/>
  <c r="S23" i="2" s="1"/>
  <c r="S23" i="1"/>
  <c r="S61" i="1" s="1"/>
  <c r="R23" i="2" s="1"/>
  <c r="R23" i="1"/>
  <c r="R61" i="1" s="1"/>
  <c r="Q23" i="2" s="1"/>
  <c r="Q23" i="1"/>
  <c r="Q61" i="1" s="1"/>
  <c r="P23" i="2" s="1"/>
  <c r="P22" i="2" s="1"/>
  <c r="P23" i="1"/>
  <c r="P61" i="1" s="1"/>
  <c r="O23" i="2" s="1"/>
  <c r="O23" i="1"/>
  <c r="O61" i="1" s="1"/>
  <c r="N23" i="2" s="1"/>
  <c r="N23" i="1"/>
  <c r="N61" i="1" s="1"/>
  <c r="M23" i="2" s="1"/>
  <c r="M23" i="1"/>
  <c r="M61" i="1" s="1"/>
  <c r="L23" i="2" s="1"/>
  <c r="L22" i="2" s="1"/>
  <c r="L23" i="1"/>
  <c r="L61" i="1" s="1"/>
  <c r="K23" i="2" s="1"/>
  <c r="K23" i="1"/>
  <c r="K61" i="1" s="1"/>
  <c r="J23" i="2" s="1"/>
  <c r="J23" i="1"/>
  <c r="J61" i="1" s="1"/>
  <c r="I23" i="2" s="1"/>
  <c r="I23" i="1"/>
  <c r="I61" i="1" s="1"/>
  <c r="H23" i="2" s="1"/>
  <c r="H23" i="1"/>
  <c r="H61" i="1" s="1"/>
  <c r="G23" i="2" s="1"/>
  <c r="G23" i="1"/>
  <c r="G61" i="1" s="1"/>
  <c r="F23" i="2" s="1"/>
  <c r="F23" i="1"/>
  <c r="F61" i="1" s="1"/>
  <c r="E23" i="2" s="1"/>
  <c r="E23" i="1"/>
  <c r="E61" i="1" s="1"/>
  <c r="D23" i="2" s="1"/>
  <c r="D22" i="2" s="1"/>
  <c r="D23" i="1"/>
  <c r="D61" i="1" s="1"/>
  <c r="C23" i="2" s="1"/>
  <c r="X118" i="2" l="1"/>
  <c r="Y67" i="1"/>
  <c r="AA67" i="1" s="1"/>
  <c r="AC67" i="1" s="1"/>
  <c r="AE67" i="1" s="1"/>
  <c r="AK75" i="3"/>
  <c r="X31" i="2"/>
  <c r="X29" i="2" s="1"/>
  <c r="AK60" i="3"/>
  <c r="AK24" i="3"/>
  <c r="AJ24" i="3"/>
  <c r="AI24" i="3"/>
  <c r="U71" i="3"/>
  <c r="U68" i="3" s="1"/>
  <c r="H118" i="2"/>
  <c r="H21" i="2" s="1"/>
  <c r="H31" i="2"/>
  <c r="Y71" i="3"/>
  <c r="Y68" i="3" s="1"/>
  <c r="Y60" i="3" s="1"/>
  <c r="L118" i="2"/>
  <c r="L31" i="2"/>
  <c r="Y84" i="3" s="1"/>
  <c r="AC71" i="3"/>
  <c r="AC68" i="3" s="1"/>
  <c r="P118" i="2"/>
  <c r="P21" i="2" s="1"/>
  <c r="P31" i="2"/>
  <c r="AC84" i="3" s="1"/>
  <c r="AH71" i="3"/>
  <c r="AH68" i="3" s="1"/>
  <c r="U118" i="2"/>
  <c r="U21" i="2" s="1"/>
  <c r="U31" i="2"/>
  <c r="U29" i="2" s="1"/>
  <c r="AM71" i="3"/>
  <c r="Z118" i="2"/>
  <c r="Z21" i="2" s="1"/>
  <c r="Z31" i="2"/>
  <c r="AQ71" i="3"/>
  <c r="AQ68" i="3" s="1"/>
  <c r="AD118" i="2"/>
  <c r="AD31" i="2"/>
  <c r="AD29" i="2" s="1"/>
  <c r="V22" i="2"/>
  <c r="P74" i="3"/>
  <c r="C21" i="2"/>
  <c r="T74" i="3"/>
  <c r="G21" i="2"/>
  <c r="AG74" i="3"/>
  <c r="T21" i="2"/>
  <c r="AO74" i="3"/>
  <c r="AB21" i="2"/>
  <c r="Z80" i="3"/>
  <c r="AI80" i="3"/>
  <c r="AM80" i="3"/>
  <c r="AA22" i="2"/>
  <c r="Q71" i="3"/>
  <c r="Q68" i="3" s="1"/>
  <c r="D31" i="2"/>
  <c r="Y22" i="2"/>
  <c r="AC22" i="2"/>
  <c r="Z22" i="2"/>
  <c r="AH84" i="3"/>
  <c r="V24" i="3"/>
  <c r="G70" i="1"/>
  <c r="I70" i="1" s="1"/>
  <c r="K70" i="1" s="1"/>
  <c r="M70" i="1" s="1"/>
  <c r="O70" i="1" s="1"/>
  <c r="Q70" i="1" s="1"/>
  <c r="S70" i="1" s="1"/>
  <c r="U70" i="1" s="1"/>
  <c r="W70" i="1" s="1"/>
  <c r="Y70" i="1" s="1"/>
  <c r="AA70" i="1" s="1"/>
  <c r="AC70" i="1" s="1"/>
  <c r="AE70" i="1" s="1"/>
  <c r="T34" i="3"/>
  <c r="AF34" i="3"/>
  <c r="AP55" i="3"/>
  <c r="R29" i="2"/>
  <c r="V71" i="3"/>
  <c r="V68" i="3" s="1"/>
  <c r="I31" i="2"/>
  <c r="I29" i="2" s="1"/>
  <c r="AN71" i="3"/>
  <c r="AN68" i="3" s="1"/>
  <c r="AA118" i="2"/>
  <c r="AE24" i="3"/>
  <c r="F22" i="2"/>
  <c r="R22" i="2"/>
  <c r="F68" i="1"/>
  <c r="H68" i="1" s="1"/>
  <c r="J68" i="1" s="1"/>
  <c r="L68" i="1" s="1"/>
  <c r="N68" i="1" s="1"/>
  <c r="P68" i="1" s="1"/>
  <c r="R68" i="1" s="1"/>
  <c r="T68" i="1" s="1"/>
  <c r="V68" i="1" s="1"/>
  <c r="X68" i="1" s="1"/>
  <c r="Z68" i="1" s="1"/>
  <c r="AB68" i="1" s="1"/>
  <c r="AD68" i="1" s="1"/>
  <c r="F69" i="1"/>
  <c r="H69" i="1" s="1"/>
  <c r="J69" i="1" s="1"/>
  <c r="L69" i="1" s="1"/>
  <c r="N69" i="1" s="1"/>
  <c r="P69" i="1" s="1"/>
  <c r="R69" i="1" s="1"/>
  <c r="T69" i="1" s="1"/>
  <c r="V69" i="1" s="1"/>
  <c r="X69" i="1" s="1"/>
  <c r="Z69" i="1" s="1"/>
  <c r="AB69" i="1" s="1"/>
  <c r="AD69" i="1" s="1"/>
  <c r="T84" i="3"/>
  <c r="T85" i="3"/>
  <c r="X85" i="3"/>
  <c r="AB85" i="3"/>
  <c r="AF85" i="3"/>
  <c r="AJ85" i="3"/>
  <c r="E66" i="1"/>
  <c r="Q34" i="3"/>
  <c r="U34" i="3"/>
  <c r="AC34" i="3"/>
  <c r="AG34" i="3"/>
  <c r="AO34" i="3"/>
  <c r="C29" i="2"/>
  <c r="O29" i="2"/>
  <c r="W29" i="2"/>
  <c r="AA29" i="2"/>
  <c r="M118" i="2"/>
  <c r="M21" i="2" s="1"/>
  <c r="J60" i="3"/>
  <c r="K60" i="3" s="1"/>
  <c r="P75" i="3"/>
  <c r="AB75" i="3"/>
  <c r="AB60" i="3" s="1"/>
  <c r="AN75" i="3"/>
  <c r="AD24" i="3"/>
  <c r="AL24" i="3"/>
  <c r="E22" i="2"/>
  <c r="Q22" i="2"/>
  <c r="G68" i="1"/>
  <c r="I68" i="1" s="1"/>
  <c r="K68" i="1" s="1"/>
  <c r="M68" i="1" s="1"/>
  <c r="O68" i="1" s="1"/>
  <c r="Q68" i="1" s="1"/>
  <c r="S68" i="1" s="1"/>
  <c r="U68" i="1" s="1"/>
  <c r="W68" i="1" s="1"/>
  <c r="Y68" i="1" s="1"/>
  <c r="AA68" i="1" s="1"/>
  <c r="AC68" i="1" s="1"/>
  <c r="AE68" i="1" s="1"/>
  <c r="Q84" i="3"/>
  <c r="P34" i="3"/>
  <c r="AB34" i="3"/>
  <c r="AN34" i="3"/>
  <c r="U15" i="2"/>
  <c r="Z29" i="2"/>
  <c r="AI71" i="3"/>
  <c r="AI68" i="3" s="1"/>
  <c r="V118" i="2"/>
  <c r="V21" i="2" s="1"/>
  <c r="W24" i="3"/>
  <c r="J22" i="2"/>
  <c r="W53" i="3" s="1"/>
  <c r="U84" i="3"/>
  <c r="E69" i="1"/>
  <c r="G69" i="1" s="1"/>
  <c r="I69" i="1" s="1"/>
  <c r="K69" i="1" s="1"/>
  <c r="M69" i="1" s="1"/>
  <c r="O69" i="1" s="1"/>
  <c r="Q69" i="1" s="1"/>
  <c r="S69" i="1" s="1"/>
  <c r="U69" i="1" s="1"/>
  <c r="W69" i="1" s="1"/>
  <c r="Y69" i="1" s="1"/>
  <c r="AA69" i="1" s="1"/>
  <c r="AC69" i="1" s="1"/>
  <c r="AE69" i="1" s="1"/>
  <c r="R34" i="3"/>
  <c r="V34" i="3"/>
  <c r="Z34" i="3"/>
  <c r="AH34" i="3"/>
  <c r="AL34" i="3"/>
  <c r="AJ54" i="3"/>
  <c r="AN55" i="3"/>
  <c r="K15" i="2"/>
  <c r="D29" i="2"/>
  <c r="P29" i="2"/>
  <c r="AE74" i="3"/>
  <c r="R21" i="2"/>
  <c r="AN74" i="3"/>
  <c r="AA21" i="2"/>
  <c r="Q80" i="3"/>
  <c r="D21" i="2"/>
  <c r="Y80" i="3"/>
  <c r="L21" i="2"/>
  <c r="AP68" i="3"/>
  <c r="H29" i="2"/>
  <c r="S29" i="2"/>
  <c r="S68" i="3"/>
  <c r="W68" i="3"/>
  <c r="W60" i="3" s="1"/>
  <c r="AA68" i="3"/>
  <c r="AA60" i="3" s="1"/>
  <c r="AE68" i="3"/>
  <c r="AE60" i="3" s="1"/>
  <c r="AH75" i="3"/>
  <c r="W34" i="3"/>
  <c r="AA34" i="3"/>
  <c r="AI34" i="3"/>
  <c r="AM34" i="3"/>
  <c r="AJ56" i="3"/>
  <c r="C28" i="2"/>
  <c r="F66" i="1"/>
  <c r="AH83" i="3"/>
  <c r="U33" i="2"/>
  <c r="AH82" i="3" s="1"/>
  <c r="AP58" i="3"/>
  <c r="G22" i="2"/>
  <c r="M22" i="2"/>
  <c r="S22" i="2"/>
  <c r="X22" i="2"/>
  <c r="J33" i="2"/>
  <c r="W82" i="3" s="1"/>
  <c r="W83" i="3"/>
  <c r="AB33" i="2"/>
  <c r="AO82" i="3" s="1"/>
  <c r="AO83" i="3"/>
  <c r="K22" i="2"/>
  <c r="X53" i="3" s="1"/>
  <c r="D28" i="2"/>
  <c r="G66" i="1"/>
  <c r="V83" i="3"/>
  <c r="I33" i="2"/>
  <c r="V82" i="3" s="1"/>
  <c r="AN83" i="3"/>
  <c r="AA33" i="2"/>
  <c r="AN82" i="3" s="1"/>
  <c r="H22" i="2"/>
  <c r="T22" i="2"/>
  <c r="R83" i="3"/>
  <c r="E33" i="2"/>
  <c r="X83" i="3"/>
  <c r="K33" i="2"/>
  <c r="AD83" i="3"/>
  <c r="Q33" i="2"/>
  <c r="AJ83" i="3"/>
  <c r="W33" i="2"/>
  <c r="AJ82" i="3" s="1"/>
  <c r="AP83" i="3"/>
  <c r="AC33" i="2"/>
  <c r="AP82" i="3" s="1"/>
  <c r="Y83" i="3"/>
  <c r="L33" i="2"/>
  <c r="AQ83" i="3"/>
  <c r="AD33" i="2"/>
  <c r="AQ82" i="3" s="1"/>
  <c r="AC53" i="3"/>
  <c r="D33" i="2"/>
  <c r="Q82" i="3" s="1"/>
  <c r="Q83" i="3"/>
  <c r="Q53" i="3"/>
  <c r="AB83" i="3"/>
  <c r="O33" i="2"/>
  <c r="AB82" i="3" s="1"/>
  <c r="N22" i="2"/>
  <c r="C22" i="2"/>
  <c r="I22" i="2"/>
  <c r="V53" i="3" s="1"/>
  <c r="O22" i="2"/>
  <c r="U22" i="2"/>
  <c r="AB22" i="2"/>
  <c r="AO53" i="3" s="1"/>
  <c r="V33" i="2"/>
  <c r="AI82" i="3" s="1"/>
  <c r="AI83" i="3"/>
  <c r="H71" i="1"/>
  <c r="P83" i="3"/>
  <c r="C33" i="2"/>
  <c r="F67" i="1"/>
  <c r="H67" i="1" s="1"/>
  <c r="J67" i="1" s="1"/>
  <c r="L67" i="1" s="1"/>
  <c r="N67" i="1" s="1"/>
  <c r="P67" i="1" s="1"/>
  <c r="R67" i="1" s="1"/>
  <c r="T67" i="1" s="1"/>
  <c r="V67" i="1" s="1"/>
  <c r="X67" i="1" s="1"/>
  <c r="Z67" i="1" s="1"/>
  <c r="AB67" i="1" s="1"/>
  <c r="AD67" i="1" s="1"/>
  <c r="F70" i="1"/>
  <c r="H70" i="1" s="1"/>
  <c r="J70" i="1" s="1"/>
  <c r="L70" i="1" s="1"/>
  <c r="N70" i="1" s="1"/>
  <c r="P70" i="1" s="1"/>
  <c r="R70" i="1" s="1"/>
  <c r="T70" i="1" s="1"/>
  <c r="V70" i="1" s="1"/>
  <c r="X70" i="1" s="1"/>
  <c r="Z70" i="1" s="1"/>
  <c r="AB70" i="1" s="1"/>
  <c r="AD70" i="1" s="1"/>
  <c r="T83" i="3"/>
  <c r="G33" i="2"/>
  <c r="T82" i="3" s="1"/>
  <c r="Z83" i="3"/>
  <c r="M33" i="2"/>
  <c r="Z82" i="3" s="1"/>
  <c r="AD22" i="2"/>
  <c r="AE83" i="3"/>
  <c r="R33" i="2"/>
  <c r="AE82" i="3" s="1"/>
  <c r="T54" i="3"/>
  <c r="G15" i="2"/>
  <c r="Z54" i="3"/>
  <c r="M15" i="2"/>
  <c r="Z53" i="3" s="1"/>
  <c r="AF54" i="3"/>
  <c r="S15" i="2"/>
  <c r="AL54" i="3"/>
  <c r="Y15" i="2"/>
  <c r="AL53" i="3" s="1"/>
  <c r="P55" i="3"/>
  <c r="C15" i="2"/>
  <c r="V55" i="3"/>
  <c r="AB55" i="3"/>
  <c r="O15" i="2"/>
  <c r="AH55" i="3"/>
  <c r="AP56" i="3"/>
  <c r="AI53" i="3"/>
  <c r="I21" i="2"/>
  <c r="O21" i="2"/>
  <c r="AL83" i="3"/>
  <c r="Y33" i="2"/>
  <c r="AL82" i="3" s="1"/>
  <c r="S83" i="3"/>
  <c r="F33" i="2"/>
  <c r="S82" i="3" s="1"/>
  <c r="AK83" i="3"/>
  <c r="X33" i="2"/>
  <c r="Y34" i="3"/>
  <c r="W15" i="2"/>
  <c r="R54" i="3"/>
  <c r="X54" i="3"/>
  <c r="AD54" i="3"/>
  <c r="AP54" i="3"/>
  <c r="T55" i="3"/>
  <c r="Z55" i="3"/>
  <c r="AF55" i="3"/>
  <c r="AL55" i="3"/>
  <c r="P56" i="3"/>
  <c r="V56" i="3"/>
  <c r="AB56" i="3"/>
  <c r="AH56" i="3"/>
  <c r="AN56" i="3"/>
  <c r="R57" i="3"/>
  <c r="X57" i="3"/>
  <c r="AD57" i="3"/>
  <c r="AJ57" i="3"/>
  <c r="AP57" i="3"/>
  <c r="T58" i="3"/>
  <c r="Z58" i="3"/>
  <c r="AF58" i="3"/>
  <c r="AL58" i="3"/>
  <c r="P59" i="3"/>
  <c r="AK80" i="3"/>
  <c r="X21" i="2"/>
  <c r="AQ80" i="3"/>
  <c r="AD21" i="2"/>
  <c r="AF83" i="3"/>
  <c r="S33" i="2"/>
  <c r="P33" i="2"/>
  <c r="AC83" i="3"/>
  <c r="U83" i="3"/>
  <c r="H33" i="2"/>
  <c r="U82" i="3" s="1"/>
  <c r="AA83" i="3"/>
  <c r="N33" i="2"/>
  <c r="AA82" i="3" s="1"/>
  <c r="AG83" i="3"/>
  <c r="T33" i="2"/>
  <c r="AG82" i="3" s="1"/>
  <c r="AM83" i="3"/>
  <c r="Z33" i="2"/>
  <c r="AM82" i="3" s="1"/>
  <c r="AA15" i="2"/>
  <c r="AN53" i="3" s="1"/>
  <c r="S54" i="3"/>
  <c r="F15" i="2"/>
  <c r="Y54" i="3"/>
  <c r="L15" i="2"/>
  <c r="Y53" i="3" s="1"/>
  <c r="AE54" i="3"/>
  <c r="R15" i="2"/>
  <c r="AE53" i="3" s="1"/>
  <c r="AK54" i="3"/>
  <c r="X15" i="2"/>
  <c r="AQ54" i="3"/>
  <c r="AD15" i="2"/>
  <c r="AQ53" i="3" s="1"/>
  <c r="U55" i="3"/>
  <c r="AA55" i="3"/>
  <c r="AG55" i="3"/>
  <c r="AM55" i="3"/>
  <c r="Q56" i="3"/>
  <c r="W56" i="3"/>
  <c r="AC56" i="3"/>
  <c r="AI56" i="3"/>
  <c r="AO56" i="3"/>
  <c r="S57" i="3"/>
  <c r="Y57" i="3"/>
  <c r="AE57" i="3"/>
  <c r="AK57" i="3"/>
  <c r="AQ57" i="3"/>
  <c r="U58" i="3"/>
  <c r="AA58" i="3"/>
  <c r="AG58" i="3"/>
  <c r="AM58" i="3"/>
  <c r="Q59" i="3"/>
  <c r="AC60" i="3"/>
  <c r="R56" i="3"/>
  <c r="X56" i="3"/>
  <c r="AD56" i="3"/>
  <c r="T57" i="3"/>
  <c r="Z57" i="3"/>
  <c r="AF57" i="3"/>
  <c r="AL57" i="3"/>
  <c r="P58" i="3"/>
  <c r="V58" i="3"/>
  <c r="AB58" i="3"/>
  <c r="AH58" i="3"/>
  <c r="AN58" i="3"/>
  <c r="I71" i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W22" i="2"/>
  <c r="E15" i="2"/>
  <c r="Q15" i="2"/>
  <c r="AD53" i="3" s="1"/>
  <c r="AC15" i="2"/>
  <c r="U54" i="3"/>
  <c r="AA54" i="3"/>
  <c r="AG54" i="3"/>
  <c r="AM54" i="3"/>
  <c r="Q55" i="3"/>
  <c r="W55" i="3"/>
  <c r="AC55" i="3"/>
  <c r="AI55" i="3"/>
  <c r="AO55" i="3"/>
  <c r="S56" i="3"/>
  <c r="Y56" i="3"/>
  <c r="AE56" i="3"/>
  <c r="AK56" i="3"/>
  <c r="AQ56" i="3"/>
  <c r="U57" i="3"/>
  <c r="AA57" i="3"/>
  <c r="AG57" i="3"/>
  <c r="AM57" i="3"/>
  <c r="Q58" i="3"/>
  <c r="W58" i="3"/>
  <c r="AC58" i="3"/>
  <c r="AI58" i="3"/>
  <c r="AO58" i="3"/>
  <c r="R71" i="3"/>
  <c r="R68" i="3" s="1"/>
  <c r="E31" i="2"/>
  <c r="R84" i="3" s="1"/>
  <c r="E118" i="2"/>
  <c r="E21" i="2" s="1"/>
  <c r="X71" i="3"/>
  <c r="X68" i="3" s="1"/>
  <c r="X60" i="3" s="1"/>
  <c r="K31" i="2"/>
  <c r="X84" i="3" s="1"/>
  <c r="K118" i="2"/>
  <c r="K21" i="2" s="1"/>
  <c r="AD71" i="3"/>
  <c r="AD68" i="3" s="1"/>
  <c r="AD60" i="3" s="1"/>
  <c r="Q31" i="2"/>
  <c r="AD84" i="3" s="1"/>
  <c r="Q118" i="2"/>
  <c r="Q21" i="2" s="1"/>
  <c r="Y118" i="2"/>
  <c r="Y21" i="2" s="1"/>
  <c r="AL71" i="3"/>
  <c r="AL68" i="3" s="1"/>
  <c r="U24" i="3"/>
  <c r="AA24" i="3"/>
  <c r="AG24" i="3"/>
  <c r="AM24" i="3"/>
  <c r="X34" i="3"/>
  <c r="AD34" i="3"/>
  <c r="AJ34" i="3"/>
  <c r="AP34" i="3"/>
  <c r="P54" i="3"/>
  <c r="V54" i="3"/>
  <c r="AB54" i="3"/>
  <c r="AH54" i="3"/>
  <c r="AN54" i="3"/>
  <c r="R55" i="3"/>
  <c r="AD55" i="3"/>
  <c r="AJ55" i="3"/>
  <c r="T56" i="3"/>
  <c r="Z56" i="3"/>
  <c r="AF56" i="3"/>
  <c r="AL56" i="3"/>
  <c r="P57" i="3"/>
  <c r="V57" i="3"/>
  <c r="AB57" i="3"/>
  <c r="AH57" i="3"/>
  <c r="AN57" i="3"/>
  <c r="R58" i="3"/>
  <c r="AD58" i="3"/>
  <c r="AJ58" i="3"/>
  <c r="Y31" i="2"/>
  <c r="Y29" i="2" s="1"/>
  <c r="AM68" i="3"/>
  <c r="S34" i="3"/>
  <c r="AE34" i="3"/>
  <c r="AK34" i="3"/>
  <c r="AQ34" i="3"/>
  <c r="H15" i="2"/>
  <c r="U53" i="3" s="1"/>
  <c r="N15" i="2"/>
  <c r="AA53" i="3" s="1"/>
  <c r="T15" i="2"/>
  <c r="Z15" i="2"/>
  <c r="AM53" i="3" s="1"/>
  <c r="G19" i="5"/>
  <c r="Q54" i="3"/>
  <c r="W54" i="3"/>
  <c r="AC54" i="3"/>
  <c r="AI54" i="3"/>
  <c r="AO54" i="3"/>
  <c r="S55" i="3"/>
  <c r="Y55" i="3"/>
  <c r="AE55" i="3"/>
  <c r="AK55" i="3"/>
  <c r="AQ55" i="3"/>
  <c r="U56" i="3"/>
  <c r="AA56" i="3"/>
  <c r="AG56" i="3"/>
  <c r="AM56" i="3"/>
  <c r="Q57" i="3"/>
  <c r="W57" i="3"/>
  <c r="AC57" i="3"/>
  <c r="AI57" i="3"/>
  <c r="AO57" i="3"/>
  <c r="S58" i="3"/>
  <c r="Y58" i="3"/>
  <c r="AE58" i="3"/>
  <c r="AK58" i="3"/>
  <c r="AQ58" i="3"/>
  <c r="AG68" i="3"/>
  <c r="AG60" i="3" s="1"/>
  <c r="AF60" i="3"/>
  <c r="K68" i="3"/>
  <c r="AK82" i="3" l="1"/>
  <c r="AK84" i="3"/>
  <c r="AH60" i="3"/>
  <c r="L29" i="2"/>
  <c r="Y82" i="3" s="1"/>
  <c r="AG53" i="3"/>
  <c r="R53" i="3"/>
  <c r="AF82" i="3"/>
  <c r="AH53" i="3"/>
  <c r="AP53" i="3"/>
  <c r="S53" i="3"/>
  <c r="AC82" i="3"/>
  <c r="T53" i="3"/>
  <c r="V84" i="3"/>
  <c r="AJ53" i="3"/>
  <c r="Q29" i="2"/>
  <c r="AD82" i="3" s="1"/>
  <c r="AB53" i="3"/>
  <c r="AK53" i="3"/>
  <c r="K29" i="2"/>
  <c r="AF53" i="3"/>
  <c r="E28" i="2"/>
  <c r="R59" i="3" s="1"/>
  <c r="H66" i="1"/>
  <c r="X82" i="3"/>
  <c r="E29" i="2"/>
  <c r="R82" i="3" s="1"/>
  <c r="F28" i="2"/>
  <c r="S59" i="3" s="1"/>
  <c r="I66" i="1"/>
  <c r="P53" i="3"/>
  <c r="G28" i="2" l="1"/>
  <c r="T59" i="3" s="1"/>
  <c r="J66" i="1"/>
  <c r="H28" i="2"/>
  <c r="U59" i="3" s="1"/>
  <c r="K66" i="1"/>
  <c r="J28" i="2" l="1"/>
  <c r="W59" i="3" s="1"/>
  <c r="M66" i="1"/>
  <c r="I28" i="2"/>
  <c r="V59" i="3" s="1"/>
  <c r="L66" i="1"/>
  <c r="K28" i="2" l="1"/>
  <c r="X59" i="3" s="1"/>
  <c r="N66" i="1"/>
  <c r="L28" i="2"/>
  <c r="Y59" i="3" s="1"/>
  <c r="O66" i="1"/>
  <c r="N28" i="2" l="1"/>
  <c r="AA59" i="3" s="1"/>
  <c r="Q66" i="1"/>
  <c r="M28" i="2"/>
  <c r="Z59" i="3" s="1"/>
  <c r="P66" i="1"/>
  <c r="P28" i="2" l="1"/>
  <c r="AC59" i="3" s="1"/>
  <c r="S66" i="1"/>
  <c r="O28" i="2"/>
  <c r="AB59" i="3" s="1"/>
  <c r="R66" i="1"/>
  <c r="Q28" i="2" l="1"/>
  <c r="AD59" i="3" s="1"/>
  <c r="T66" i="1"/>
  <c r="R28" i="2"/>
  <c r="AE59" i="3" s="1"/>
  <c r="U66" i="1"/>
  <c r="T28" i="2" l="1"/>
  <c r="AG59" i="3" s="1"/>
  <c r="W66" i="1"/>
  <c r="S28" i="2"/>
  <c r="AF59" i="3" s="1"/>
  <c r="V66" i="1"/>
  <c r="U28" i="2" l="1"/>
  <c r="AH59" i="3" s="1"/>
  <c r="X66" i="1"/>
  <c r="V28" i="2"/>
  <c r="AI59" i="3" s="1"/>
  <c r="Y66" i="1"/>
  <c r="X28" i="2" l="1"/>
  <c r="AK59" i="3" s="1"/>
  <c r="AA66" i="1"/>
  <c r="W28" i="2"/>
  <c r="AJ59" i="3" s="1"/>
  <c r="Z66" i="1"/>
  <c r="Y28" i="2" l="1"/>
  <c r="AL59" i="3" s="1"/>
  <c r="AB66" i="1"/>
  <c r="Z28" i="2"/>
  <c r="AM59" i="3" s="1"/>
  <c r="AC66" i="1"/>
  <c r="AB28" i="2" l="1"/>
  <c r="AO59" i="3" s="1"/>
  <c r="AE66" i="1"/>
  <c r="AD28" i="2" s="1"/>
  <c r="AQ59" i="3" s="1"/>
  <c r="AA28" i="2"/>
  <c r="AN59" i="3" s="1"/>
  <c r="AD66" i="1"/>
  <c r="AC28" i="2" s="1"/>
  <c r="AP59" i="3" s="1"/>
</calcChain>
</file>

<file path=xl/sharedStrings.xml><?xml version="1.0" encoding="utf-8"?>
<sst xmlns="http://schemas.openxmlformats.org/spreadsheetml/2006/main" count="677" uniqueCount="185">
  <si>
    <t>Registro de días laborados por Mes y cálculo de cuota de trabajo mensual esperada para cada persona del Despacho</t>
  </si>
  <si>
    <t>Nota:
1. Ingresar información en las celdas que se encuentren en color blanco.</t>
  </si>
  <si>
    <t>Cantidad de días Laborales</t>
  </si>
  <si>
    <t>Días fuera del Despacho sin sustitución</t>
  </si>
  <si>
    <t>Téc. Jud. 1</t>
  </si>
  <si>
    <t>Téc. Jud. 2</t>
  </si>
  <si>
    <t>Téc. Jud. 3</t>
  </si>
  <si>
    <t>Téc. Jud. 4</t>
  </si>
  <si>
    <t>Téc. Jud. 5</t>
  </si>
  <si>
    <t>Téc. Jud. 6</t>
  </si>
  <si>
    <t>Téc. Jud. 7</t>
  </si>
  <si>
    <t>Téc. Jud. 8</t>
  </si>
  <si>
    <t>Téc. Jud. 9</t>
  </si>
  <si>
    <t>Téc. Jud. 10</t>
  </si>
  <si>
    <t>Persona Coordinadora</t>
  </si>
  <si>
    <t>Persona Juzgadora 1</t>
  </si>
  <si>
    <t>Persona Juzgadora 2</t>
  </si>
  <si>
    <t>Persona Juzgadora 3</t>
  </si>
  <si>
    <t>Persona Juzgadora 4</t>
  </si>
  <si>
    <t>Total de días laborados por persona</t>
  </si>
  <si>
    <t>Cantidad de Días Realizando Manifestación</t>
  </si>
  <si>
    <t>Cantidad de Asistencias a Audiencias (Materia Civil)</t>
  </si>
  <si>
    <t>Cuota Teórica Diaria</t>
  </si>
  <si>
    <t>Cuota Teórica Mensual</t>
  </si>
  <si>
    <t>Peresona Coordinadora</t>
  </si>
  <si>
    <t>Cuota diferenciada realizando Manifestación</t>
  </si>
  <si>
    <t>Cuota diferenciada realizando Señalamiento Audiencia</t>
  </si>
  <si>
    <t>MÉTRICAS DE LOS INDICADORES DE GESTIÓN</t>
  </si>
  <si>
    <t>Objetivo: Medir, controlar y verificar la gestión del despacho para su mejora continua.</t>
  </si>
  <si>
    <t>Detalles</t>
  </si>
  <si>
    <t>Seguimiento</t>
  </si>
  <si>
    <t>N°</t>
  </si>
  <si>
    <t>Datos</t>
  </si>
  <si>
    <t>Cantidad de Juezas y Jueces en el despacho</t>
  </si>
  <si>
    <t>Cantidad de Técnicas y Técnicos Judiciales en el despacho</t>
  </si>
  <si>
    <t>Fecha del día de hoy</t>
  </si>
  <si>
    <t>Fecha demanda más antigua pendiente de la primera resolución (TODAS LAS MATERIAS)</t>
  </si>
  <si>
    <t>Fecha del último señalamiento a audiencia de recepción de pruebas o debate (TODAS LAS MATERIAS)</t>
  </si>
  <si>
    <t>Fecha de escrito más antiguo pendiente de resolver (todas las materias)</t>
  </si>
  <si>
    <t>Cantidad de Audiencias Programadas</t>
  </si>
  <si>
    <t>Cantidad de Audiencias Realizadas</t>
  </si>
  <si>
    <t>Cantidad de resoluciones pasadas a firmar por las Técnicas y Técnicos</t>
  </si>
  <si>
    <t>Persona Técnica Judicial 1</t>
  </si>
  <si>
    <t>Persona Técnica Judicial 2</t>
  </si>
  <si>
    <t>Persona Técnica Judicial 3</t>
  </si>
  <si>
    <t>Persona Técnica Judicial 4</t>
  </si>
  <si>
    <t>Persona Técnica Judicial 5</t>
  </si>
  <si>
    <t>Persona Técnica Judicial 6</t>
  </si>
  <si>
    <t>Cantidad de resoluciones a realizar por las Técnicas y Técnicos (cuota)</t>
  </si>
  <si>
    <t>Cuota de trabajo espera para Persona técnica judicial 1</t>
  </si>
  <si>
    <t>Cuota de trabajo espera para Persona técnica judicial 2</t>
  </si>
  <si>
    <t>Cuota de trabajo espera para Persona técnica judicial 3</t>
  </si>
  <si>
    <t>Cuota de trabajo espera para Persona técnica judicial 4</t>
  </si>
  <si>
    <t>Cuota de trabajo espera para Persona técnica judicial 5</t>
  </si>
  <si>
    <t>Cuota de trabajo espera para Persona técnica judicial 6</t>
  </si>
  <si>
    <t>Cantidad de Sentencias dictadas Global</t>
  </si>
  <si>
    <t>Cantidad de Sentencias Esperadas (Global)</t>
  </si>
  <si>
    <t>PENAL JUVENIL</t>
  </si>
  <si>
    <t>Circulante al Iniciar el mes</t>
  </si>
  <si>
    <t>Cantidad de Casos Entrados</t>
  </si>
  <si>
    <t>Cantidad de Casos Reentrados</t>
  </si>
  <si>
    <t>Cantidad de Casos Terminados</t>
  </si>
  <si>
    <t>Cantidad de expedientes en trámite</t>
  </si>
  <si>
    <t>Cantidad de expedientes en etapa resolución intermedia (RI)</t>
  </si>
  <si>
    <t>Cantidad de expedientes en fase de ejecución</t>
  </si>
  <si>
    <t>Fecha demanda más antigua pendiente de la primera resolución</t>
  </si>
  <si>
    <t>Fecha más antigua de pase a fallo de expedientes pendientes de dictado de sentencia</t>
  </si>
  <si>
    <t>Fecha de escrito más antiguo pendiente de resolver</t>
  </si>
  <si>
    <t>Cantidad de Escritos Pendientes de Resolver</t>
  </si>
  <si>
    <t>Cantidad de audiencias pendientes de realización</t>
  </si>
  <si>
    <t>Cantidad de expedientes pendientes de fallo</t>
  </si>
  <si>
    <t>Cantidad de sentencias dictadas</t>
  </si>
  <si>
    <t>LABORAL</t>
  </si>
  <si>
    <t>Legajos de Ejecucion Creados</t>
  </si>
  <si>
    <t>Testimonio de Piezas</t>
  </si>
  <si>
    <t>Circulante Final</t>
  </si>
  <si>
    <t>Cantidad de expedientes en etapa de ejecución</t>
  </si>
  <si>
    <t>CIVIL</t>
  </si>
  <si>
    <t>Casos Reactivados</t>
  </si>
  <si>
    <t>Casos Inactivos</t>
  </si>
  <si>
    <t>Sentencia principal en asuntos contenciosos</t>
  </si>
  <si>
    <t>Resoluciones que  lleva número de voto</t>
  </si>
  <si>
    <t>VIOLENCIA DOMÉSTICA</t>
  </si>
  <si>
    <t>Cantidad de expedientes en etapa de seguimiento</t>
  </si>
  <si>
    <t>Cantidad de Casos con oposición</t>
  </si>
  <si>
    <t>FAMILIA</t>
  </si>
  <si>
    <t xml:space="preserve">Cantidad de Casos Inactivos </t>
  </si>
  <si>
    <t>Indicadores
Juzgado Civil, Trabajo, Familia, Penal Juvenil y Violencia Doméstica de Sarapiquí</t>
  </si>
  <si>
    <t>INDICADORES DE GESTIÓN
DIRECCIÓN DE PLANIFICACIÓN</t>
  </si>
  <si>
    <t>Rangos</t>
  </si>
  <si>
    <t>Categoría</t>
  </si>
  <si>
    <t>Indicadores</t>
  </si>
  <si>
    <t>Métricas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</si>
  <si>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</si>
  <si>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</si>
  <si>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</si>
  <si>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</si>
  <si>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</si>
  <si>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</si>
  <si>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</si>
  <si>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 de asuntos nuevos</t>
  </si>
  <si>
    <t>Cantidad de casos entrados + Cantidad de casos reentrados.</t>
  </si>
  <si>
    <t>Mensual</t>
  </si>
  <si>
    <t>Coordinadora o Coordinador Judicial</t>
  </si>
  <si>
    <t>Este datos se obtiene del informe de estadística.</t>
  </si>
  <si>
    <t>&gt;</t>
  </si>
  <si>
    <t xml:space="preserve"> =&lt; X =&lt; </t>
  </si>
  <si>
    <t>&lt;</t>
  </si>
  <si>
    <t>Familia</t>
  </si>
  <si>
    <t>Violencia Doméstica</t>
  </si>
  <si>
    <t>Cantidad de casos entrados + Cantidad de casos reentrados + Testimonios de Piezas</t>
  </si>
  <si>
    <t>Penal Juvenil</t>
  </si>
  <si>
    <t>Civil</t>
  </si>
  <si>
    <t>Cantidad de casos entrados + Cantidad de casos reentrados+Reactivos</t>
  </si>
  <si>
    <t>Trabajo</t>
  </si>
  <si>
    <t>Cantidad de casos entrados + Cantidad de casos reentrados + Legajos de Ejecucion Creados</t>
  </si>
  <si>
    <t>Salida de asuntos</t>
  </si>
  <si>
    <t>Cantidad de expedientes terminados durante el mes</t>
  </si>
  <si>
    <t xml:space="preserve">Casos terminados + Inactivos </t>
  </si>
  <si>
    <t xml:space="preserve">Casos terminados </t>
  </si>
  <si>
    <t>Circulante total del despacho</t>
  </si>
  <si>
    <t>(Circulante Inicial + Entradas) - Salidas</t>
  </si>
  <si>
    <t xml:space="preserve"> =&lt; X =&lt;</t>
  </si>
  <si>
    <t>Relación Salida vs Entrada</t>
  </si>
  <si>
    <t>(Salidas/Entradas)*100</t>
  </si>
  <si>
    <t>Los datos de entradas y salidas se obtienen del informe de estadística.</t>
  </si>
  <si>
    <t>Modificado</t>
  </si>
  <si>
    <t>Plazos</t>
  </si>
  <si>
    <t>Plazo para resolver demandas nuevas</t>
  </si>
  <si>
    <t>Fecha actual - fecha de la demanda nueva más antigua pendiente de la primera resolución</t>
  </si>
  <si>
    <t>Revisar la tarea del Escritorio Virtual en la que se incluyan las demandas o procesos nuevos. Se selecciona el dato más antiguo de todo el despacho.</t>
  </si>
  <si>
    <t>Plazo de espera para dictado de sentencia (días)</t>
  </si>
  <si>
    <t>(Fecha actual - fecha de pase a fallo más antigua)</t>
  </si>
  <si>
    <t>Este dato se obtiene del libro en el que se consigne las fechas de pase a fallo de los expedientes pendientes de dictado de sentencia.</t>
  </si>
  <si>
    <t>Plazo de espera para la realización de audiencia de recepción de pruebas o debate(días)</t>
  </si>
  <si>
    <t>(Fecha de último señalamiento - fecha actual)</t>
  </si>
  <si>
    <t>Este dato se obtiene de la Agenda Cronos</t>
  </si>
  <si>
    <t xml:space="preserve">                                                          </t>
  </si>
  <si>
    <t>Plazo para resolver escritos</t>
  </si>
  <si>
    <t>Fecha actual - fecha del escrito más antiguo pendiente de resolver</t>
  </si>
  <si>
    <t>Este dato se obtiene del Buzón de Escritos del Escritorio Virtual, se deben contemplar todas las materias.
En el caso de despachos no electrónicos se debe revisar cada escritorio.</t>
  </si>
  <si>
    <t>Operacional</t>
  </si>
  <si>
    <t>Porcentaje de efectividad de realización audiencias</t>
  </si>
  <si>
    <t>(Audiencias realizadas / Audiencias programadas)*100</t>
  </si>
  <si>
    <t>Agenda Cronos, debe ser un global de la totalidad de audiencias programadas</t>
  </si>
  <si>
    <t>Cantidad de Escritos pendientes de resolver.</t>
  </si>
  <si>
    <t>Escritos pendientes de resolver</t>
  </si>
  <si>
    <t>Agenda Cronos, desglose por materia</t>
  </si>
  <si>
    <t>Audiencias pendientes de realización</t>
  </si>
  <si>
    <t>Expedientes pendientes de fallo</t>
  </si>
  <si>
    <t>Porcentaje de rendimiento por Persona Técnica Judicial</t>
  </si>
  <si>
    <t>(Cantidad de resoluciones pasadas a firmar / Cantidad de resoluciones a realizar)</t>
  </si>
  <si>
    <t>Debe existir una métrica por cada uno de las técnicas y técnicos del despacho.
Este dato se obtiene del Escritorio Virtual.</t>
  </si>
  <si>
    <t>Cantidad de sentencias dictadas por juez o jueza</t>
  </si>
  <si>
    <t>Debe existir una métrica por cada uno de las juezas y jueces del despacho.
Este dato se obtiene del Libro en el que se consignen las sentencias.</t>
  </si>
  <si>
    <t>Agrario</t>
  </si>
  <si>
    <t>Porcentaje de rendimiento por Persona Juzgadora</t>
  </si>
  <si>
    <t>(Cantidad de sentencias dictadas / Cantidad de sentencias esperadas)</t>
  </si>
  <si>
    <t xml:space="preserve"> </t>
  </si>
  <si>
    <t>Versión N°3 de la Matríz de Indicadores: Vigente a partir del 1 de noviembre del 2018</t>
  </si>
  <si>
    <t>Versión N°4 21/05/2021</t>
  </si>
  <si>
    <t>Modificación</t>
  </si>
  <si>
    <t>Profesional:</t>
  </si>
  <si>
    <t>Giovanni Gómez Cedeño</t>
  </si>
  <si>
    <t>Fecha:</t>
  </si>
  <si>
    <t>Cambios:</t>
  </si>
  <si>
    <t>Se aplica formato condicional. Se cambian fórmulas apartir de febrero 2020 debido a que estaban mal ejecutadas.</t>
  </si>
  <si>
    <t>Arnold Alvarado Ruiz</t>
  </si>
  <si>
    <t>Se incluye el indicador de Escritos Pendietes de Resolver
Se incluye reactivos en materia Civil 
Se incluye Legajos de Ejecución Creados en materia de Trabajo</t>
  </si>
  <si>
    <t>Entrada</t>
  </si>
  <si>
    <t>Salida</t>
  </si>
  <si>
    <t>&gt;71</t>
  </si>
  <si>
    <t>&gt;32</t>
  </si>
  <si>
    <t>&gt;40</t>
  </si>
  <si>
    <t>&gt;66</t>
  </si>
  <si>
    <t>&gt;27</t>
  </si>
  <si>
    <t>&gt;39</t>
  </si>
  <si>
    <t>&gt;1029</t>
  </si>
  <si>
    <t>&gt;492</t>
  </si>
  <si>
    <t>&gt;409</t>
  </si>
  <si>
    <t>&gt;84</t>
  </si>
  <si>
    <t>&gt;537</t>
  </si>
  <si>
    <t>&gt;445</t>
  </si>
  <si>
    <t>&gt;91</t>
  </si>
  <si>
    <t>Se corrigen fórmulas de Cantidad de Sentencias dictadas por persona juzgadora debido a que estaban mal ejecutadas para varios meses incluyendo los meses de 2020 a partir de mayo y otros meses de años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</si>
</sst>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yy"/>
    <numFmt numFmtId="165" formatCode="0.0"/>
    <numFmt numFmtId="166" formatCode="0.0%"/>
    <numFmt numFmtId="167" formatCode="0,%"/>
    <numFmt numFmtId="168" formatCode="0\ %"/>
    <numFmt numFmtId="169" formatCode="0.00,%"/>
  </numFmts>
  <fonts count="42">
    <font>
      <sz val="11"/>
      <color rgb="FF000000"/>
      <name val="Verdana"/>
      <family val="2"/>
      <charset val="1"/>
    </font>
    <font>
      <sz val="10"/>
      <color rgb="FFFFFFFF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Verdana"/>
      <family val="2"/>
      <charset val="1"/>
    </font>
    <font>
      <b/>
      <sz val="14"/>
      <color rgb="FFFFFFFF"/>
      <name val="Verdana"/>
      <family val="2"/>
      <charset val="1"/>
    </font>
    <font>
      <sz val="14"/>
      <color rgb="FF000000"/>
      <name val="Verdana"/>
      <family val="2"/>
      <charset val="1"/>
    </font>
    <font>
      <b/>
      <sz val="11"/>
      <color rgb="FF000000"/>
      <name val="Verdana"/>
      <family val="2"/>
      <charset val="1"/>
    </font>
    <font>
      <b/>
      <sz val="12"/>
      <color rgb="FF000000"/>
      <name val="Verdana"/>
      <family val="2"/>
      <charset val="1"/>
    </font>
    <font>
      <b/>
      <i/>
      <sz val="12"/>
      <color rgb="FF000000"/>
      <name val="Verdana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Book Antiqua"/>
      <family val="1"/>
      <charset val="1"/>
    </font>
    <font>
      <sz val="8"/>
      <color rgb="FF000000"/>
      <name val="Arial"/>
      <family val="2"/>
      <charset val="1"/>
    </font>
    <font>
      <b/>
      <sz val="10"/>
      <name val="Verdana"/>
      <family val="2"/>
      <charset val="1"/>
    </font>
    <font>
      <b/>
      <sz val="10"/>
      <color rgb="FF000000"/>
      <name val="Arial1"/>
      <charset val="1"/>
    </font>
    <font>
      <b/>
      <i/>
      <sz val="8"/>
      <color rgb="FF000000"/>
      <name val="Arial"/>
      <family val="2"/>
      <charset val="1"/>
    </font>
    <font>
      <b/>
      <sz val="10"/>
      <color rgb="FF333333"/>
      <name val="Arial2"/>
      <charset val="1"/>
    </font>
    <font>
      <b/>
      <sz val="16"/>
      <color rgb="FF000000"/>
      <name val="Arial"/>
      <family val="2"/>
      <charset val="1"/>
    </font>
    <font>
      <b/>
      <sz val="18"/>
      <color rgb="FF339966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11"/>
      <color rgb="FF000000"/>
      <name val="Book Antiqua"/>
      <family val="1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11"/>
      <color rgb="FFFFFFFF"/>
      <name val="Arial"/>
      <family val="2"/>
      <charset val="1"/>
    </font>
    <font>
      <i/>
      <sz val="8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"/>
      <name val="Arial"/>
      <family val="2"/>
      <charset val="1"/>
    </font>
    <font>
      <sz val="8"/>
      <color rgb="FF333333"/>
      <name val="Arial"/>
      <family val="2"/>
      <charset val="1"/>
    </font>
    <font>
      <sz val="9"/>
      <color rgb="FF333333"/>
      <name val="Arial"/>
      <family val="2"/>
      <charset val="1"/>
    </font>
    <font>
      <sz val="11"/>
      <color rgb="FF808080"/>
      <name val="Arial"/>
      <family val="2"/>
      <charset val="1"/>
    </font>
    <font>
      <sz val="11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Verdana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8080"/>
        <bgColor rgb="FFFD635F"/>
      </patternFill>
    </fill>
    <fill>
      <patternFill patternType="solid">
        <fgColor rgb="FFFF0000"/>
        <bgColor rgb="FF993300"/>
      </patternFill>
    </fill>
    <fill>
      <patternFill patternType="solid">
        <fgColor rgb="FF008000"/>
        <bgColor rgb="FF00B050"/>
      </patternFill>
    </fill>
    <fill>
      <patternFill patternType="solid">
        <fgColor rgb="FFFFFF00"/>
        <bgColor rgb="FFEFFD6F"/>
      </patternFill>
    </fill>
    <fill>
      <patternFill patternType="solid">
        <fgColor rgb="FFCCFFCC"/>
        <bgColor rgb="FFFFFFCC"/>
      </patternFill>
    </fill>
    <fill>
      <patternFill patternType="solid">
        <fgColor rgb="FF333333"/>
        <bgColor rgb="FF333300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BBE33D"/>
      </patternFill>
    </fill>
    <fill>
      <patternFill patternType="solid">
        <fgColor rgb="FF00CCFF"/>
        <bgColor rgb="FF33CCCC"/>
      </patternFill>
    </fill>
    <fill>
      <patternFill patternType="solid">
        <fgColor rgb="FFBFBFBF"/>
        <bgColor rgb="FFC0C0C0"/>
      </patternFill>
    </fill>
    <fill>
      <patternFill patternType="solid">
        <fgColor rgb="FF3366FF"/>
        <bgColor rgb="FF0066CC"/>
      </patternFill>
    </fill>
    <fill>
      <patternFill patternType="solid">
        <fgColor rgb="FFFF9900"/>
        <bgColor rgb="FFFFCC00"/>
      </patternFill>
    </fill>
    <fill>
      <patternFill patternType="solid">
        <fgColor rgb="FFFFFF99"/>
        <bgColor rgb="FFEFFD6F"/>
      </patternFill>
    </fill>
    <fill>
      <patternFill patternType="solid">
        <fgColor rgb="FF00FF00"/>
        <bgColor rgb="FF00CC66"/>
      </patternFill>
    </fill>
    <fill>
      <patternFill patternType="solid">
        <fgColor rgb="FFFFCC99"/>
        <bgColor rgb="FFC0C0C0"/>
      </patternFill>
    </fill>
    <fill>
      <patternFill patternType="solid">
        <fgColor rgb="FFFFCC00"/>
        <bgColor rgb="FFFFFF00"/>
      </patternFill>
    </fill>
    <fill>
      <patternFill patternType="solid">
        <fgColor rgb="FFBBE33D"/>
        <bgColor rgb="FF99CC00"/>
      </patternFill>
    </fill>
    <fill>
      <patternFill patternType="solid">
        <fgColor rgb="FFFD635F"/>
        <bgColor rgb="FFFF8080"/>
      </patternFill>
    </fill>
    <fill>
      <patternFill patternType="solid">
        <fgColor rgb="FFEFFD6F"/>
        <bgColor rgb="FFFFFF99"/>
      </patternFill>
    </fill>
    <fill>
      <patternFill patternType="solid">
        <fgColor rgb="FF00CC66"/>
        <bgColor rgb="FF00B050"/>
      </patternFill>
    </fill>
    <fill>
      <patternFill patternType="solid">
        <fgColor rgb="FFE6E6FF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theme="0"/>
        <bgColor rgb="FFEFFD6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7" fontId="41" fillId="0" borderId="0" applyBorder="0" applyProtection="0"/>
    <xf numFmtId="0" fontId="4" fillId="0" borderId="0" applyBorder="0" applyProtection="0"/>
  </cellStyleXfs>
  <cellXfs count="228">
    <xf numFmtId="0" fontId="0" fillId="0" borderId="0" xfId="0"/>
    <xf numFmtId="0" fontId="4" fillId="0" borderId="0" xfId="2" applyFont="1" applyBorder="1" applyAlignment="1" applyProtection="1">
      <alignment wrapText="1"/>
    </xf>
    <xf numFmtId="0" fontId="4" fillId="0" borderId="0" xfId="2" applyFont="1" applyBorder="1" applyAlignment="1" applyProtection="1">
      <alignment horizontal="center" wrapText="1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/>
    <xf numFmtId="0" fontId="4" fillId="9" borderId="0" xfId="2" applyFont="1" applyFill="1" applyBorder="1" applyAlignment="1" applyProtection="1">
      <alignment wrapText="1"/>
    </xf>
    <xf numFmtId="0" fontId="4" fillId="9" borderId="0" xfId="2" applyFont="1" applyFill="1" applyBorder="1" applyAlignment="1" applyProtection="1">
      <alignment horizontal="center" wrapText="1"/>
    </xf>
    <xf numFmtId="0" fontId="4" fillId="9" borderId="0" xfId="2" applyFont="1" applyFill="1" applyBorder="1" applyAlignment="1" applyProtection="1">
      <alignment horizontal="center" vertical="center"/>
    </xf>
    <xf numFmtId="0" fontId="4" fillId="9" borderId="0" xfId="2" applyFont="1" applyFill="1" applyBorder="1" applyAlignment="1" applyProtection="1"/>
    <xf numFmtId="164" fontId="7" fillId="0" borderId="1" xfId="2" applyNumberFormat="1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11" borderId="2" xfId="2" applyFont="1" applyFill="1" applyBorder="1" applyAlignment="1" applyProtection="1">
      <alignment vertical="center" wrapText="1"/>
    </xf>
    <xf numFmtId="0" fontId="1" fillId="11" borderId="2" xfId="2" applyFont="1" applyFill="1" applyBorder="1" applyAlignment="1" applyProtection="1">
      <alignment horizontal="center" vertical="center" wrapText="1"/>
    </xf>
    <xf numFmtId="0" fontId="4" fillId="11" borderId="2" xfId="2" applyFont="1" applyFill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wrapText="1"/>
    </xf>
    <xf numFmtId="0" fontId="2" fillId="10" borderId="2" xfId="2" applyFont="1" applyFill="1" applyBorder="1" applyAlignment="1" applyProtection="1">
      <alignment horizontal="center" wrapText="1"/>
    </xf>
    <xf numFmtId="1" fontId="4" fillId="2" borderId="2" xfId="2" applyNumberFormat="1" applyFont="1" applyFill="1" applyBorder="1" applyAlignment="1" applyProtection="1">
      <alignment horizontal="center" vertical="center"/>
    </xf>
    <xf numFmtId="2" fontId="2" fillId="10" borderId="2" xfId="2" applyNumberFormat="1" applyFont="1" applyFill="1" applyBorder="1" applyAlignment="1" applyProtection="1">
      <alignment horizontal="center" wrapText="1"/>
    </xf>
    <xf numFmtId="1" fontId="2" fillId="10" borderId="2" xfId="2" applyNumberFormat="1" applyFont="1" applyFill="1" applyBorder="1" applyAlignment="1" applyProtection="1">
      <alignment horizontal="center" wrapText="1"/>
    </xf>
    <xf numFmtId="2" fontId="4" fillId="0" borderId="2" xfId="2" applyNumberFormat="1" applyFont="1" applyBorder="1" applyAlignment="1" applyProtection="1">
      <alignment horizontal="center" wrapText="1"/>
      <protection locked="0"/>
    </xf>
    <xf numFmtId="1" fontId="4" fillId="0" borderId="2" xfId="2" applyNumberFormat="1" applyFont="1" applyBorder="1" applyAlignment="1" applyProtection="1">
      <alignment horizontal="center" wrapText="1"/>
      <protection locked="0"/>
    </xf>
    <xf numFmtId="0" fontId="0" fillId="0" borderId="5" xfId="0" applyFont="1" applyBorder="1" applyAlignment="1">
      <alignment wrapText="1"/>
    </xf>
    <xf numFmtId="165" fontId="10" fillId="2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165" fontId="11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2" fillId="9" borderId="0" xfId="0" applyFont="1" applyFill="1" applyAlignment="1">
      <alignment wrapText="1"/>
    </xf>
    <xf numFmtId="0" fontId="13" fillId="9" borderId="0" xfId="0" applyFont="1" applyFill="1" applyAlignment="1">
      <alignment wrapText="1"/>
    </xf>
    <xf numFmtId="0" fontId="13" fillId="9" borderId="0" xfId="0" applyFont="1" applyFill="1" applyAlignment="1">
      <alignment vertical="center" wrapText="1"/>
    </xf>
    <xf numFmtId="0" fontId="15" fillId="13" borderId="2" xfId="0" applyFont="1" applyFill="1" applyBorder="1" applyAlignment="1">
      <alignment horizontal="center" vertical="center" wrapText="1"/>
    </xf>
    <xf numFmtId="164" fontId="15" fillId="13" borderId="2" xfId="0" applyNumberFormat="1" applyFont="1" applyFill="1" applyBorder="1" applyAlignment="1">
      <alignment horizontal="center" vertical="center" wrapText="1"/>
    </xf>
    <xf numFmtId="0" fontId="15" fillId="0" borderId="6" xfId="2" applyFont="1" applyBorder="1" applyAlignment="1" applyProtection="1">
      <alignment horizontal="center" vertical="center" wrapText="1"/>
      <protection locked="0"/>
    </xf>
    <xf numFmtId="0" fontId="15" fillId="0" borderId="1" xfId="2" applyFont="1" applyBorder="1" applyAlignment="1" applyProtection="1">
      <alignment horizontal="left" vertical="center" wrapText="1"/>
      <protection locked="0"/>
    </xf>
    <xf numFmtId="1" fontId="15" fillId="0" borderId="1" xfId="2" applyNumberFormat="1" applyFont="1" applyBorder="1" applyAlignment="1" applyProtection="1">
      <alignment horizontal="center" vertical="center" wrapText="1"/>
      <protection locked="0"/>
    </xf>
    <xf numFmtId="1" fontId="15" fillId="0" borderId="1" xfId="2" applyNumberFormat="1" applyFont="1" applyBorder="1" applyAlignment="1" applyProtection="1">
      <alignment horizontal="center" vertical="center" wrapText="1"/>
      <protection locked="0"/>
    </xf>
    <xf numFmtId="3" fontId="15" fillId="9" borderId="2" xfId="2" applyNumberFormat="1" applyFont="1" applyFill="1" applyBorder="1" applyAlignment="1" applyProtection="1">
      <alignment horizontal="left" vertical="center" wrapText="1"/>
      <protection locked="0"/>
    </xf>
    <xf numFmtId="14" fontId="15" fillId="0" borderId="2" xfId="2" applyNumberFormat="1" applyFont="1" applyBorder="1" applyAlignment="1" applyProtection="1">
      <alignment horizontal="center" vertical="center" wrapText="1"/>
      <protection locked="0"/>
    </xf>
    <xf numFmtId="14" fontId="15" fillId="0" borderId="2" xfId="2" applyNumberFormat="1" applyFont="1" applyBorder="1" applyAlignment="1" applyProtection="1">
      <alignment horizontal="center" vertical="center" wrapText="1"/>
      <protection locked="0"/>
    </xf>
    <xf numFmtId="0" fontId="15" fillId="2" borderId="6" xfId="2" applyFont="1" applyFill="1" applyBorder="1" applyAlignment="1" applyProtection="1">
      <alignment horizontal="center" vertical="center" wrapText="1"/>
    </xf>
    <xf numFmtId="3" fontId="15" fillId="2" borderId="2" xfId="2" applyNumberFormat="1" applyFont="1" applyFill="1" applyBorder="1" applyAlignment="1" applyProtection="1">
      <alignment horizontal="left" vertical="center" wrapText="1"/>
    </xf>
    <xf numFmtId="14" fontId="15" fillId="2" borderId="2" xfId="2" applyNumberFormat="1" applyFont="1" applyFill="1" applyBorder="1" applyAlignment="1" applyProtection="1">
      <alignment horizontal="center" vertical="center" wrapText="1"/>
    </xf>
    <xf numFmtId="14" fontId="15" fillId="2" borderId="2" xfId="2" applyNumberFormat="1" applyFont="1" applyFill="1" applyBorder="1" applyAlignment="1" applyProtection="1">
      <alignment horizontal="center" vertical="center" wrapText="1"/>
    </xf>
    <xf numFmtId="0" fontId="15" fillId="2" borderId="6" xfId="2" applyFont="1" applyFill="1" applyBorder="1" applyAlignment="1" applyProtection="1">
      <alignment horizontal="center" vertical="center" wrapText="1"/>
      <protection locked="0"/>
    </xf>
    <xf numFmtId="1" fontId="15" fillId="2" borderId="1" xfId="2" applyNumberFormat="1" applyFont="1" applyFill="1" applyBorder="1" applyAlignment="1" applyProtection="1">
      <alignment horizontal="center" vertical="center" wrapText="1"/>
    </xf>
    <xf numFmtId="1" fontId="15" fillId="2" borderId="1" xfId="2" applyNumberFormat="1" applyFont="1" applyFill="1" applyBorder="1" applyAlignment="1" applyProtection="1">
      <alignment horizontal="center" vertical="center" wrapText="1"/>
    </xf>
    <xf numFmtId="3" fontId="15" fillId="2" borderId="2" xfId="2" applyNumberFormat="1" applyFont="1" applyFill="1" applyBorder="1" applyAlignment="1" applyProtection="1">
      <alignment horizontal="right" vertical="center" wrapText="1"/>
    </xf>
    <xf numFmtId="1" fontId="15" fillId="13" borderId="2" xfId="2" applyNumberFormat="1" applyFont="1" applyFill="1" applyBorder="1" applyAlignment="1" applyProtection="1">
      <alignment horizontal="center" vertical="center" wrapText="1"/>
      <protection locked="0"/>
    </xf>
    <xf numFmtId="1" fontId="15" fillId="13" borderId="2" xfId="2" applyNumberFormat="1" applyFont="1" applyFill="1" applyBorder="1" applyAlignment="1" applyProtection="1">
      <alignment horizontal="center" vertical="center" wrapText="1"/>
      <protection locked="0"/>
    </xf>
    <xf numFmtId="3" fontId="15" fillId="9" borderId="2" xfId="2" applyNumberFormat="1" applyFont="1" applyFill="1" applyBorder="1" applyAlignment="1" applyProtection="1">
      <alignment horizontal="center" vertical="center" wrapText="1"/>
      <protection locked="0"/>
    </xf>
    <xf numFmtId="1" fontId="15" fillId="0" borderId="2" xfId="2" applyNumberFormat="1" applyFont="1" applyBorder="1" applyAlignment="1" applyProtection="1">
      <alignment horizontal="center" vertical="center" wrapText="1"/>
      <protection locked="0"/>
    </xf>
    <xf numFmtId="1" fontId="15" fillId="0" borderId="2" xfId="2" applyNumberFormat="1" applyFont="1" applyBorder="1" applyAlignment="1" applyProtection="1">
      <alignment horizontal="center" vertical="center" wrapText="1"/>
      <protection locked="0"/>
    </xf>
    <xf numFmtId="3" fontId="15" fillId="0" borderId="2" xfId="2" applyNumberFormat="1" applyFont="1" applyBorder="1" applyAlignment="1" applyProtection="1">
      <alignment horizontal="center" vertical="center" wrapText="1"/>
      <protection locked="0"/>
    </xf>
    <xf numFmtId="3" fontId="15" fillId="0" borderId="2" xfId="2" applyNumberFormat="1" applyFont="1" applyBorder="1" applyAlignment="1" applyProtection="1">
      <alignment horizontal="left" vertical="center" wrapText="1"/>
      <protection locked="0"/>
    </xf>
    <xf numFmtId="14" fontId="0" fillId="0" borderId="0" xfId="0" applyNumberFormat="1" applyAlignment="1">
      <alignment wrapText="1"/>
    </xf>
    <xf numFmtId="0" fontId="15" fillId="0" borderId="2" xfId="2" applyFont="1" applyBorder="1" applyAlignment="1" applyProtection="1">
      <alignment horizontal="center" vertical="center" wrapText="1"/>
      <protection locked="0"/>
    </xf>
    <xf numFmtId="0" fontId="15" fillId="0" borderId="2" xfId="2" applyFont="1" applyBorder="1" applyAlignment="1" applyProtection="1">
      <alignment horizontal="center" vertical="center" wrapText="1"/>
      <protection locked="0"/>
    </xf>
    <xf numFmtId="1" fontId="15" fillId="0" borderId="2" xfId="2" applyNumberFormat="1" applyFont="1" applyBorder="1" applyAlignment="1" applyProtection="1">
      <alignment horizontal="center" vertical="center"/>
      <protection locked="0"/>
    </xf>
    <xf numFmtId="1" fontId="15" fillId="0" borderId="2" xfId="2" applyNumberFormat="1" applyFont="1" applyBorder="1" applyAlignment="1" applyProtection="1">
      <alignment horizontal="center" vertical="center"/>
      <protection locked="0"/>
    </xf>
    <xf numFmtId="3" fontId="15" fillId="2" borderId="2" xfId="2" applyNumberFormat="1" applyFont="1" applyFill="1" applyBorder="1" applyAlignment="1" applyProtection="1">
      <alignment horizontal="center" vertical="center" wrapText="1"/>
      <protection locked="0"/>
    </xf>
    <xf numFmtId="3" fontId="15" fillId="2" borderId="2" xfId="2" applyNumberFormat="1" applyFont="1" applyFill="1" applyBorder="1" applyAlignment="1" applyProtection="1">
      <alignment horizontal="left" vertical="center" wrapText="1"/>
      <protection locked="0"/>
    </xf>
    <xf numFmtId="1" fontId="15" fillId="2" borderId="2" xfId="2" applyNumberFormat="1" applyFont="1" applyFill="1" applyBorder="1" applyAlignment="1" applyProtection="1">
      <alignment horizontal="center" vertical="center" wrapText="1"/>
    </xf>
    <xf numFmtId="1" fontId="15" fillId="2" borderId="2" xfId="2" applyNumberFormat="1" applyFont="1" applyFill="1" applyBorder="1" applyAlignment="1" applyProtection="1">
      <alignment horizontal="center" vertical="center" wrapText="1"/>
    </xf>
    <xf numFmtId="0" fontId="17" fillId="0" borderId="2" xfId="2" applyFont="1" applyBorder="1" applyAlignment="1" applyProtection="1">
      <alignment horizontal="right" vertical="center" wrapText="1"/>
      <protection locked="0"/>
    </xf>
    <xf numFmtId="1" fontId="15" fillId="0" borderId="7" xfId="2" applyNumberFormat="1" applyFont="1" applyBorder="1" applyAlignment="1" applyProtection="1">
      <alignment horizontal="center" vertical="center" wrapText="1"/>
      <protection locked="0"/>
    </xf>
    <xf numFmtId="1" fontId="15" fillId="0" borderId="7" xfId="2" applyNumberFormat="1" applyFont="1" applyBorder="1" applyAlignment="1" applyProtection="1">
      <alignment horizontal="center" vertical="center" wrapText="1"/>
      <protection locked="0"/>
    </xf>
    <xf numFmtId="1" fontId="15" fillId="9" borderId="2" xfId="2" applyNumberFormat="1" applyFont="1" applyFill="1" applyBorder="1" applyAlignment="1" applyProtection="1">
      <alignment horizontal="center" vertical="center" wrapText="1"/>
      <protection locked="0"/>
    </xf>
    <xf numFmtId="3" fontId="15" fillId="9" borderId="2" xfId="0" applyNumberFormat="1" applyFont="1" applyFill="1" applyBorder="1" applyAlignment="1">
      <alignment horizontal="left" vertical="center" wrapText="1"/>
    </xf>
    <xf numFmtId="3" fontId="15" fillId="9" borderId="0" xfId="0" applyNumberFormat="1" applyFont="1" applyFill="1" applyAlignment="1">
      <alignment horizontal="left" vertical="center" wrapText="1"/>
    </xf>
    <xf numFmtId="3" fontId="15" fillId="14" borderId="2" xfId="0" applyNumberFormat="1" applyFont="1" applyFill="1" applyBorder="1" applyAlignment="1">
      <alignment horizontal="left" vertical="center" wrapText="1"/>
    </xf>
    <xf numFmtId="1" fontId="18" fillId="14" borderId="2" xfId="0" applyNumberFormat="1" applyFont="1" applyFill="1" applyBorder="1" applyAlignment="1">
      <alignment horizontal="center" vertical="center" wrapText="1"/>
    </xf>
    <xf numFmtId="3" fontId="19" fillId="9" borderId="2" xfId="2" applyNumberFormat="1" applyFont="1" applyFill="1" applyBorder="1" applyAlignment="1" applyProtection="1">
      <alignment horizontal="left" vertical="center" wrapText="1"/>
    </xf>
    <xf numFmtId="1" fontId="15" fillId="6" borderId="2" xfId="2" applyNumberFormat="1" applyFont="1" applyFill="1" applyBorder="1" applyAlignment="1" applyProtection="1">
      <alignment horizontal="center" vertical="center" wrapText="1"/>
      <protection locked="0"/>
    </xf>
    <xf numFmtId="1" fontId="15" fillId="14" borderId="2" xfId="0" applyNumberFormat="1" applyFont="1" applyFill="1" applyBorder="1" applyAlignment="1">
      <alignment horizontal="center" vertical="center" wrapText="1"/>
    </xf>
    <xf numFmtId="1" fontId="15" fillId="0" borderId="2" xfId="2" applyNumberFormat="1" applyFont="1" applyBorder="1" applyAlignment="1" applyProtection="1">
      <alignment horizontal="center" vertical="center" wrapText="1"/>
    </xf>
    <xf numFmtId="0" fontId="20" fillId="0" borderId="2" xfId="2" applyFont="1" applyBorder="1" applyAlignment="1" applyProtection="1">
      <alignment horizontal="right" vertical="center" wrapText="1"/>
      <protection locked="0"/>
    </xf>
    <xf numFmtId="3" fontId="15" fillId="9" borderId="2" xfId="0" applyNumberFormat="1" applyFont="1" applyFill="1" applyBorder="1" applyAlignment="1" applyProtection="1">
      <alignment horizontal="left" vertical="center" wrapText="1"/>
      <protection locked="0"/>
    </xf>
    <xf numFmtId="1" fontId="15" fillId="0" borderId="2" xfId="0" applyNumberFormat="1" applyFont="1" applyBorder="1" applyAlignment="1" applyProtection="1">
      <alignment horizontal="center" vertical="center" wrapText="1"/>
      <protection locked="0"/>
    </xf>
    <xf numFmtId="1" fontId="21" fillId="0" borderId="2" xfId="0" applyNumberFormat="1" applyFont="1" applyBorder="1" applyAlignment="1" applyProtection="1">
      <alignment horizontal="center" vertical="center" wrapText="1"/>
      <protection locked="0"/>
    </xf>
    <xf numFmtId="1" fontId="13" fillId="9" borderId="2" xfId="0" applyNumberFormat="1" applyFont="1" applyFill="1" applyBorder="1" applyAlignment="1" applyProtection="1">
      <alignment vertical="center" wrapText="1"/>
      <protection locked="0"/>
    </xf>
    <xf numFmtId="1" fontId="13" fillId="9" borderId="2" xfId="2" applyNumberFormat="1" applyFont="1" applyFill="1" applyBorder="1" applyAlignment="1" applyProtection="1">
      <alignment vertical="center" wrapText="1"/>
      <protection locked="0"/>
    </xf>
    <xf numFmtId="0" fontId="0" fillId="9" borderId="0" xfId="0" applyFill="1" applyAlignment="1">
      <alignment wrapText="1"/>
    </xf>
    <xf numFmtId="0" fontId="13" fillId="9" borderId="0" xfId="0" applyFont="1" applyFill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3" fontId="25" fillId="16" borderId="2" xfId="0" applyNumberFormat="1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vertical="center" wrapText="1"/>
    </xf>
    <xf numFmtId="4" fontId="17" fillId="16" borderId="2" xfId="0" applyNumberFormat="1" applyFont="1" applyFill="1" applyBorder="1" applyAlignment="1">
      <alignment horizontal="left" vertical="center" wrapText="1"/>
    </xf>
    <xf numFmtId="4" fontId="17" fillId="16" borderId="2" xfId="0" applyNumberFormat="1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center" vertical="center" wrapText="1"/>
    </xf>
    <xf numFmtId="166" fontId="17" fillId="16" borderId="2" xfId="0" applyNumberFormat="1" applyFont="1" applyFill="1" applyBorder="1" applyAlignment="1">
      <alignment horizontal="left" vertical="center" wrapText="1"/>
    </xf>
    <xf numFmtId="1" fontId="28" fillId="3" borderId="1" xfId="0" applyNumberFormat="1" applyFont="1" applyFill="1" applyBorder="1" applyAlignment="1">
      <alignment horizontal="center" vertical="center" wrapText="1"/>
    </xf>
    <xf numFmtId="1" fontId="28" fillId="17" borderId="1" xfId="0" applyNumberFormat="1" applyFont="1" applyFill="1" applyBorder="1" applyAlignment="1">
      <alignment horizontal="center" vertical="center" wrapText="1"/>
    </xf>
    <xf numFmtId="1" fontId="29" fillId="17" borderId="2" xfId="0" applyNumberFormat="1" applyFont="1" applyFill="1" applyBorder="1" applyAlignment="1">
      <alignment horizontal="center" vertical="center" wrapText="1"/>
    </xf>
    <xf numFmtId="1" fontId="28" fillId="18" borderId="1" xfId="0" applyNumberFormat="1" applyFont="1" applyFill="1" applyBorder="1" applyAlignment="1">
      <alignment horizontal="center" vertical="center" wrapText="1"/>
    </xf>
    <xf numFmtId="1" fontId="30" fillId="5" borderId="2" xfId="0" applyNumberFormat="1" applyFont="1" applyFill="1" applyBorder="1" applyAlignment="1">
      <alignment horizontal="center" vertical="center" wrapText="1"/>
    </xf>
    <xf numFmtId="0" fontId="31" fillId="19" borderId="2" xfId="0" applyFont="1" applyFill="1" applyBorder="1" applyAlignment="1">
      <alignment horizontal="right" vertical="center" wrapText="1"/>
    </xf>
    <xf numFmtId="4" fontId="32" fillId="19" borderId="2" xfId="0" applyNumberFormat="1" applyFont="1" applyFill="1" applyBorder="1" applyAlignment="1">
      <alignment horizontal="left" vertical="center" wrapText="1"/>
    </xf>
    <xf numFmtId="166" fontId="17" fillId="16" borderId="10" xfId="0" applyNumberFormat="1" applyFont="1" applyFill="1" applyBorder="1" applyAlignment="1">
      <alignment horizontal="left" vertical="center" wrapText="1"/>
    </xf>
    <xf numFmtId="1" fontId="30" fillId="5" borderId="4" xfId="0" applyNumberFormat="1" applyFont="1" applyFill="1" applyBorder="1" applyAlignment="1">
      <alignment horizontal="center" vertical="center" wrapText="1"/>
    </xf>
    <xf numFmtId="4" fontId="17" fillId="19" borderId="2" xfId="0" applyNumberFormat="1" applyFont="1" applyFill="1" applyBorder="1" applyAlignment="1">
      <alignment horizontal="center" vertical="center" wrapText="1"/>
    </xf>
    <xf numFmtId="0" fontId="17" fillId="19" borderId="2" xfId="0" applyFont="1" applyFill="1" applyBorder="1" applyAlignment="1">
      <alignment horizontal="center" vertical="center" wrapText="1"/>
    </xf>
    <xf numFmtId="166" fontId="17" fillId="19" borderId="10" xfId="0" applyNumberFormat="1" applyFont="1" applyFill="1" applyBorder="1" applyAlignment="1">
      <alignment horizontal="left" vertical="center" wrapText="1"/>
    </xf>
    <xf numFmtId="1" fontId="33" fillId="20" borderId="4" xfId="1" applyNumberFormat="1" applyFont="1" applyFill="1" applyBorder="1" applyAlignment="1" applyProtection="1">
      <alignment horizontal="center" vertical="center" wrapText="1"/>
    </xf>
    <xf numFmtId="1" fontId="28" fillId="3" borderId="2" xfId="0" applyNumberFormat="1" applyFont="1" applyFill="1" applyBorder="1" applyAlignment="1">
      <alignment horizontal="center" vertical="center" wrapText="1"/>
    </xf>
    <xf numFmtId="1" fontId="28" fillId="3" borderId="10" xfId="0" applyNumberFormat="1" applyFont="1" applyFill="1" applyBorder="1" applyAlignment="1">
      <alignment horizontal="center" vertical="center" wrapText="1"/>
    </xf>
    <xf numFmtId="1" fontId="28" fillId="18" borderId="2" xfId="0" applyNumberFormat="1" applyFont="1" applyFill="1" applyBorder="1" applyAlignment="1">
      <alignment horizontal="center" vertical="center" wrapText="1"/>
    </xf>
    <xf numFmtId="1" fontId="28" fillId="18" borderId="10" xfId="0" applyNumberFormat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4" fontId="17" fillId="19" borderId="2" xfId="0" applyNumberFormat="1" applyFont="1" applyFill="1" applyBorder="1" applyAlignment="1">
      <alignment horizontal="left" vertical="center" wrapText="1"/>
    </xf>
    <xf numFmtId="1" fontId="30" fillId="4" borderId="2" xfId="0" applyNumberFormat="1" applyFont="1" applyFill="1" applyBorder="1" applyAlignment="1">
      <alignment horizontal="center" vertical="center" wrapText="1"/>
    </xf>
    <xf numFmtId="166" fontId="17" fillId="19" borderId="2" xfId="0" applyNumberFormat="1" applyFont="1" applyFill="1" applyBorder="1" applyAlignment="1">
      <alignment horizontal="left" vertical="center" wrapText="1"/>
    </xf>
    <xf numFmtId="1" fontId="17" fillId="17" borderId="1" xfId="0" applyNumberFormat="1" applyFont="1" applyFill="1" applyBorder="1" applyAlignment="1">
      <alignment horizontal="center" vertical="center" wrapText="1"/>
    </xf>
    <xf numFmtId="1" fontId="34" fillId="17" borderId="2" xfId="0" applyNumberFormat="1" applyFont="1" applyFill="1" applyBorder="1" applyAlignment="1">
      <alignment horizontal="center" vertical="center" wrapText="1"/>
    </xf>
    <xf numFmtId="4" fontId="17" fillId="19" borderId="2" xfId="2" applyNumberFormat="1" applyFont="1" applyFill="1" applyBorder="1" applyAlignment="1" applyProtection="1">
      <alignment horizontal="center" vertical="center" wrapText="1"/>
    </xf>
    <xf numFmtId="168" fontId="17" fillId="3" borderId="2" xfId="0" applyNumberFormat="1" applyFont="1" applyFill="1" applyBorder="1" applyAlignment="1">
      <alignment horizontal="center" vertical="center" wrapText="1"/>
    </xf>
    <xf numFmtId="168" fontId="17" fillId="17" borderId="10" xfId="0" applyNumberFormat="1" applyFont="1" applyFill="1" applyBorder="1" applyAlignment="1">
      <alignment horizontal="center" vertical="center" wrapText="1"/>
    </xf>
    <xf numFmtId="168" fontId="34" fillId="17" borderId="2" xfId="0" applyNumberFormat="1" applyFont="1" applyFill="1" applyBorder="1" applyAlignment="1">
      <alignment horizontal="center" vertical="center" wrapText="1"/>
    </xf>
    <xf numFmtId="168" fontId="17" fillId="17" borderId="2" xfId="0" applyNumberFormat="1" applyFont="1" applyFill="1" applyBorder="1" applyAlignment="1">
      <alignment horizontal="center" vertical="center" wrapText="1"/>
    </xf>
    <xf numFmtId="168" fontId="17" fillId="18" borderId="2" xfId="0" applyNumberFormat="1" applyFont="1" applyFill="1" applyBorder="1" applyAlignment="1">
      <alignment horizontal="center" vertical="center" wrapText="1"/>
    </xf>
    <xf numFmtId="168" fontId="17" fillId="18" borderId="10" xfId="0" applyNumberFormat="1" applyFont="1" applyFill="1" applyBorder="1" applyAlignment="1">
      <alignment horizontal="center" vertical="center" wrapText="1"/>
    </xf>
    <xf numFmtId="168" fontId="30" fillId="4" borderId="2" xfId="0" applyNumberFormat="1" applyFont="1" applyFill="1" applyBorder="1" applyAlignment="1">
      <alignment horizontal="center" vertical="center" wrapText="1"/>
    </xf>
    <xf numFmtId="3" fontId="25" fillId="11" borderId="2" xfId="0" applyNumberFormat="1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left" vertical="center" wrapText="1"/>
    </xf>
    <xf numFmtId="4" fontId="17" fillId="11" borderId="2" xfId="0" applyNumberFormat="1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166" fontId="17" fillId="11" borderId="2" xfId="0" applyNumberFormat="1" applyFont="1" applyFill="1" applyBorder="1" applyAlignment="1">
      <alignment horizontal="left" vertical="center" wrapText="1"/>
    </xf>
    <xf numFmtId="1" fontId="17" fillId="3" borderId="2" xfId="0" applyNumberFormat="1" applyFont="1" applyFill="1" applyBorder="1" applyAlignment="1">
      <alignment horizontal="center" vertical="center" wrapText="1"/>
    </xf>
    <xf numFmtId="1" fontId="17" fillId="18" borderId="10" xfId="0" applyNumberFormat="1" applyFont="1" applyFill="1" applyBorder="1" applyAlignment="1">
      <alignment horizontal="center" vertical="center" wrapText="1"/>
    </xf>
    <xf numFmtId="3" fontId="25" fillId="7" borderId="2" xfId="2" applyNumberFormat="1" applyFont="1" applyFill="1" applyBorder="1" applyAlignment="1" applyProtection="1">
      <alignment horizontal="center" vertical="center" wrapText="1"/>
    </xf>
    <xf numFmtId="0" fontId="31" fillId="7" borderId="2" xfId="2" applyFont="1" applyFill="1" applyBorder="1" applyAlignment="1" applyProtection="1">
      <alignment horizontal="right" vertical="center" wrapText="1"/>
    </xf>
    <xf numFmtId="4" fontId="17" fillId="7" borderId="2" xfId="2" applyNumberFormat="1" applyFont="1" applyFill="1" applyBorder="1" applyAlignment="1" applyProtection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4" fontId="17" fillId="7" borderId="2" xfId="0" applyNumberFormat="1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166" fontId="17" fillId="7" borderId="2" xfId="0" applyNumberFormat="1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18" borderId="10" xfId="0" applyFont="1" applyFill="1" applyBorder="1" applyAlignment="1">
      <alignment horizontal="center" vertical="center" wrapText="1"/>
    </xf>
    <xf numFmtId="0" fontId="30" fillId="21" borderId="2" xfId="0" applyFont="1" applyFill="1" applyBorder="1" applyAlignment="1">
      <alignment horizontal="center" vertical="center" wrapText="1"/>
    </xf>
    <xf numFmtId="3" fontId="25" fillId="10" borderId="2" xfId="0" applyNumberFormat="1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vertical="center" wrapText="1"/>
    </xf>
    <xf numFmtId="4" fontId="17" fillId="10" borderId="2" xfId="0" applyNumberFormat="1" applyFont="1" applyFill="1" applyBorder="1" applyAlignment="1">
      <alignment horizontal="left" vertical="center" wrapText="1"/>
    </xf>
    <xf numFmtId="4" fontId="17" fillId="10" borderId="2" xfId="0" applyNumberFormat="1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166" fontId="17" fillId="10" borderId="2" xfId="0" applyNumberFormat="1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18" borderId="10" xfId="0" applyFont="1" applyFill="1" applyBorder="1" applyAlignment="1">
      <alignment horizontal="center" vertical="center" wrapText="1"/>
    </xf>
    <xf numFmtId="166" fontId="17" fillId="10" borderId="10" xfId="0" applyNumberFormat="1" applyFont="1" applyFill="1" applyBorder="1" applyAlignment="1">
      <alignment horizontal="left" vertical="center" wrapText="1"/>
    </xf>
    <xf numFmtId="1" fontId="17" fillId="22" borderId="2" xfId="0" applyNumberFormat="1" applyFont="1" applyFill="1" applyBorder="1" applyAlignment="1">
      <alignment horizontal="center" vertical="center" wrapText="1"/>
    </xf>
    <xf numFmtId="1" fontId="36" fillId="22" borderId="2" xfId="0" applyNumberFormat="1" applyFont="1" applyFill="1" applyBorder="1" applyAlignment="1">
      <alignment horizontal="center" vertical="center" wrapText="1"/>
    </xf>
    <xf numFmtId="1" fontId="36" fillId="23" borderId="1" xfId="0" applyNumberFormat="1" applyFont="1" applyFill="1" applyBorder="1" applyAlignment="1">
      <alignment horizontal="center" vertical="center" wrapText="1"/>
    </xf>
    <xf numFmtId="1" fontId="37" fillId="23" borderId="2" xfId="0" applyNumberFormat="1" applyFont="1" applyFill="1" applyBorder="1" applyAlignment="1">
      <alignment horizontal="center" vertical="center" wrapText="1"/>
    </xf>
    <xf numFmtId="1" fontId="17" fillId="24" borderId="10" xfId="0" applyNumberFormat="1" applyFont="1" applyFill="1" applyBorder="1" applyAlignment="1">
      <alignment horizontal="center" vertical="center" wrapText="1"/>
    </xf>
    <xf numFmtId="1" fontId="36" fillId="24" borderId="10" xfId="0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12" fillId="25" borderId="2" xfId="0" applyFont="1" applyFill="1" applyBorder="1" applyAlignment="1">
      <alignment wrapText="1"/>
    </xf>
    <xf numFmtId="0" fontId="31" fillId="25" borderId="2" xfId="0" applyFont="1" applyFill="1" applyBorder="1" applyAlignment="1">
      <alignment horizontal="right" vertical="center" wrapText="1"/>
    </xf>
    <xf numFmtId="4" fontId="17" fillId="25" borderId="2" xfId="0" applyNumberFormat="1" applyFont="1" applyFill="1" applyBorder="1" applyAlignment="1">
      <alignment horizontal="left" vertical="center" wrapText="1"/>
    </xf>
    <xf numFmtId="0" fontId="38" fillId="0" borderId="2" xfId="0" applyFont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28" fillId="3" borderId="2" xfId="0" applyFont="1" applyFill="1" applyBorder="1" applyAlignment="1">
      <alignment horizontal="center" vertical="center" wrapText="1"/>
    </xf>
    <xf numFmtId="0" fontId="28" fillId="18" borderId="10" xfId="0" applyFont="1" applyFill="1" applyBorder="1" applyAlignment="1">
      <alignment horizontal="center" vertical="center" wrapText="1"/>
    </xf>
    <xf numFmtId="1" fontId="39" fillId="0" borderId="2" xfId="2" applyNumberFormat="1" applyFont="1" applyBorder="1" applyAlignment="1" applyProtection="1">
      <alignment horizontal="center" vertical="center" wrapText="1"/>
    </xf>
    <xf numFmtId="0" fontId="12" fillId="26" borderId="2" xfId="0" applyFont="1" applyFill="1" applyBorder="1" applyAlignment="1">
      <alignment wrapText="1"/>
    </xf>
    <xf numFmtId="0" fontId="31" fillId="26" borderId="2" xfId="0" applyFont="1" applyFill="1" applyBorder="1" applyAlignment="1">
      <alignment horizontal="right" vertical="center" wrapText="1"/>
    </xf>
    <xf numFmtId="4" fontId="17" fillId="26" borderId="2" xfId="0" applyNumberFormat="1" applyFont="1" applyFill="1" applyBorder="1" applyAlignment="1">
      <alignment horizontal="left" vertical="center" wrapText="1"/>
    </xf>
    <xf numFmtId="4" fontId="17" fillId="26" borderId="2" xfId="0" applyNumberFormat="1" applyFont="1" applyFill="1" applyBorder="1" applyAlignment="1">
      <alignment horizontal="center" vertical="center" wrapText="1"/>
    </xf>
    <xf numFmtId="0" fontId="17" fillId="26" borderId="2" xfId="0" applyFont="1" applyFill="1" applyBorder="1" applyAlignment="1">
      <alignment horizontal="center" vertical="center" wrapText="1"/>
    </xf>
    <xf numFmtId="166" fontId="17" fillId="26" borderId="2" xfId="0" applyNumberFormat="1" applyFont="1" applyFill="1" applyBorder="1" applyAlignment="1">
      <alignment horizontal="left" vertical="center" wrapText="1"/>
    </xf>
    <xf numFmtId="0" fontId="17" fillId="10" borderId="2" xfId="0" applyFont="1" applyFill="1" applyBorder="1" applyAlignment="1">
      <alignment horizontal="left" vertical="center" wrapText="1"/>
    </xf>
    <xf numFmtId="168" fontId="30" fillId="5" borderId="2" xfId="0" applyNumberFormat="1" applyFont="1" applyFill="1" applyBorder="1" applyAlignment="1">
      <alignment horizontal="center" vertical="center" wrapText="1"/>
    </xf>
    <xf numFmtId="167" fontId="17" fillId="3" borderId="2" xfId="0" applyNumberFormat="1" applyFont="1" applyFill="1" applyBorder="1" applyAlignment="1">
      <alignment horizontal="center" vertical="center" wrapText="1"/>
    </xf>
    <xf numFmtId="167" fontId="17" fillId="17" borderId="10" xfId="0" applyNumberFormat="1" applyFont="1" applyFill="1" applyBorder="1" applyAlignment="1">
      <alignment horizontal="center" vertical="center" wrapText="1"/>
    </xf>
    <xf numFmtId="167" fontId="17" fillId="17" borderId="2" xfId="0" applyNumberFormat="1" applyFont="1" applyFill="1" applyBorder="1" applyAlignment="1">
      <alignment horizontal="center" vertical="center" wrapText="1"/>
    </xf>
    <xf numFmtId="167" fontId="17" fillId="18" borderId="10" xfId="0" applyNumberFormat="1" applyFont="1" applyFill="1" applyBorder="1" applyAlignment="1">
      <alignment horizontal="center" vertical="center" wrapText="1"/>
    </xf>
    <xf numFmtId="169" fontId="30" fillId="5" borderId="2" xfId="0" applyNumberFormat="1" applyFont="1" applyFill="1" applyBorder="1" applyAlignment="1">
      <alignment horizontal="center" vertical="center" wrapText="1"/>
    </xf>
    <xf numFmtId="1" fontId="30" fillId="0" borderId="2" xfId="0" applyNumberFormat="1" applyFont="1" applyBorder="1" applyAlignment="1">
      <alignment horizontal="center" vertical="center" wrapText="1"/>
    </xf>
    <xf numFmtId="1" fontId="17" fillId="18" borderId="2" xfId="0" applyNumberFormat="1" applyFont="1" applyFill="1" applyBorder="1" applyAlignment="1">
      <alignment horizontal="center" vertical="center" wrapText="1"/>
    </xf>
    <xf numFmtId="168" fontId="30" fillId="4" borderId="2" xfId="1" applyNumberFormat="1" applyFont="1" applyFill="1" applyBorder="1" applyAlignment="1" applyProtection="1">
      <alignment horizontal="center" vertical="center" wrapText="1"/>
    </xf>
    <xf numFmtId="168" fontId="30" fillId="5" borderId="2" xfId="1" applyNumberFormat="1" applyFont="1" applyFill="1" applyBorder="1" applyAlignment="1" applyProtection="1">
      <alignment horizontal="center" vertical="center" wrapText="1"/>
    </xf>
    <xf numFmtId="0" fontId="3" fillId="0" borderId="0" xfId="2" applyFont="1" applyBorder="1"/>
    <xf numFmtId="0" fontId="40" fillId="0" borderId="5" xfId="0" applyFont="1" applyBorder="1"/>
    <xf numFmtId="0" fontId="40" fillId="0" borderId="5" xfId="0" applyFont="1" applyBorder="1" applyAlignment="1">
      <alignment horizontal="center"/>
    </xf>
    <xf numFmtId="14" fontId="40" fillId="0" borderId="5" xfId="0" applyNumberFormat="1" applyFont="1" applyBorder="1" applyAlignment="1">
      <alignment horizontal="center"/>
    </xf>
    <xf numFmtId="0" fontId="40" fillId="0" borderId="5" xfId="0" applyFont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0" fillId="0" borderId="2" xfId="0" applyBorder="1"/>
    <xf numFmtId="1" fontId="17" fillId="0" borderId="1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/>
    </xf>
    <xf numFmtId="168" fontId="0" fillId="0" borderId="0" xfId="1" applyNumberFormat="1" applyFont="1" applyBorder="1" applyAlignment="1" applyProtection="1"/>
    <xf numFmtId="1" fontId="15" fillId="27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8" borderId="0" xfId="2" applyFont="1" applyFill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center" vertical="center" wrapText="1"/>
    </xf>
    <xf numFmtId="0" fontId="8" fillId="10" borderId="2" xfId="2" applyFont="1" applyFill="1" applyBorder="1" applyAlignment="1" applyProtection="1">
      <alignment horizontal="center" vertical="center" wrapText="1"/>
    </xf>
    <xf numFmtId="0" fontId="5" fillId="11" borderId="2" xfId="2" applyFont="1" applyFill="1" applyBorder="1" applyAlignment="1" applyProtection="1">
      <alignment horizontal="center" vertical="center" wrapText="1"/>
    </xf>
    <xf numFmtId="0" fontId="9" fillId="0" borderId="2" xfId="2" applyFont="1" applyBorder="1" applyAlignment="1" applyProtection="1">
      <alignment horizontal="right" wrapText="1"/>
    </xf>
    <xf numFmtId="0" fontId="14" fillId="12" borderId="2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0" fillId="12" borderId="2" xfId="0" applyFill="1" applyBorder="1"/>
    <xf numFmtId="0" fontId="15" fillId="2" borderId="2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vertical="center" wrapText="1"/>
    </xf>
    <xf numFmtId="0" fontId="15" fillId="13" borderId="2" xfId="2" applyFont="1" applyFill="1" applyBorder="1" applyAlignment="1" applyProtection="1">
      <alignment horizontal="center" vertical="center" wrapText="1"/>
      <protection locked="0"/>
    </xf>
    <xf numFmtId="3" fontId="15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22" fillId="12" borderId="8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wrapText="1"/>
    </xf>
    <xf numFmtId="0" fontId="15" fillId="15" borderId="2" xfId="0" applyFont="1" applyFill="1" applyBorder="1" applyAlignment="1">
      <alignment horizontal="center" vertical="center" wrapText="1"/>
    </xf>
    <xf numFmtId="3" fontId="24" fillId="11" borderId="2" xfId="0" applyNumberFormat="1" applyFont="1" applyFill="1" applyBorder="1" applyAlignment="1">
      <alignment horizontal="center" vertical="center" wrapText="1"/>
    </xf>
    <xf numFmtId="0" fontId="24" fillId="10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16" fillId="2" borderId="9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3" fontId="24" fillId="16" borderId="2" xfId="0" applyNumberFormat="1" applyFont="1" applyFill="1" applyBorder="1" applyAlignment="1">
      <alignment horizontal="center" vertical="center" wrapText="1"/>
    </xf>
    <xf numFmtId="3" fontId="25" fillId="16" borderId="2" xfId="0" applyNumberFormat="1" applyFont="1" applyFill="1" applyBorder="1" applyAlignment="1">
      <alignment horizontal="center" vertical="center" wrapText="1"/>
    </xf>
    <xf numFmtId="0" fontId="40" fillId="6" borderId="5" xfId="0" applyFont="1" applyFill="1" applyBorder="1" applyAlignment="1">
      <alignment horizontal="center"/>
    </xf>
  </cellXfs>
  <cellStyles count="3">
    <cellStyle name="Normal" xfId="0" builtinId="0"/>
    <cellStyle name="Porcentaje" xfId="1" builtinId="5"/>
    <cellStyle name="Texto explicativo" xfId="2" builtinId="53" customBuiltin="1"/>
  </cellStyles>
  <dxfs count="195"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B05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/>
        <i val="0"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i/>
        <color rgb="FFFFFFFF"/>
        <name val="Calibri Light"/>
        <family val="2"/>
        <charset val="1"/>
      </font>
      <fill>
        <patternFill>
          <bgColor rgb="FF0080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000000"/>
      </font>
      <fill>
        <patternFill>
          <bgColor rgb="FFFFFF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008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0C0C0"/>
      <rgbColor rgb="FF808080"/>
      <rgbColor rgb="FF9999FF"/>
      <rgbColor rgb="FF993366"/>
      <rgbColor rgb="FFFFFFCC"/>
      <rgbColor rgb="FFE6E6FF"/>
      <rgbColor rgb="FF660066"/>
      <rgbColor rgb="FFFF8080"/>
      <rgbColor rgb="FF0066CC"/>
      <rgbColor rgb="FFCCCCFF"/>
      <rgbColor rgb="FF000080"/>
      <rgbColor rgb="FFFF00FF"/>
      <rgbColor rgb="FFEFFD6F"/>
      <rgbColor rgb="FF00FFFF"/>
      <rgbColor rgb="FF800080"/>
      <rgbColor rgb="FF800000"/>
      <rgbColor rgb="FF00CC66"/>
      <rgbColor rgb="FF0000FF"/>
      <rgbColor rgb="FF00CCFF"/>
      <rgbColor rgb="FFBBE33D"/>
      <rgbColor rgb="FFCCFFCC"/>
      <rgbColor rgb="FFFFFF99"/>
      <rgbColor rgb="FF99CCFF"/>
      <rgbColor rgb="FFFF99CC"/>
      <rgbColor rgb="FFBFBFBF"/>
      <rgbColor rgb="FFFFCC99"/>
      <rgbColor rgb="FF3366FF"/>
      <rgbColor rgb="FF33CCCC"/>
      <rgbColor rgb="FF99CC00"/>
      <rgbColor rgb="FFFFCC00"/>
      <rgbColor rgb="FFFF9900"/>
      <rgbColor rgb="FFFD635F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2"/>
  <sheetViews>
    <sheetView topLeftCell="D4" zoomScaleNormal="100" workbookViewId="0">
      <selection activeCell="Y35" sqref="Y35"/>
    </sheetView>
  </sheetViews>
  <sheetFormatPr baseColWidth="10" defaultColWidth="8.796875" defaultRowHeight="14.25"/>
  <cols>
    <col min="1" max="1" width="27.09765625" style="1" customWidth="1"/>
    <col min="2" max="3" width="12.09765625" style="2" customWidth="1"/>
    <col min="4" max="4" width="11.59765625" style="3" customWidth="1"/>
    <col min="5" max="5" width="8.09765625" style="3" customWidth="1"/>
    <col min="6" max="8" width="7.8984375" style="3" customWidth="1"/>
    <col min="9" max="9" width="8.296875" style="3" customWidth="1"/>
    <col min="10" max="10" width="7.8984375" style="3" customWidth="1"/>
    <col min="11" max="11" width="8.59765625" style="3" customWidth="1"/>
    <col min="12" max="13" width="7.8984375" style="3" customWidth="1"/>
    <col min="14" max="14" width="8.09765625" style="3" customWidth="1"/>
    <col min="15" max="16" width="7.8984375" style="3" customWidth="1"/>
    <col min="17" max="17" width="8.09765625" style="3" customWidth="1"/>
    <col min="18" max="20" width="7.8984375" style="3" customWidth="1"/>
    <col min="21" max="21" width="8.296875" style="3" customWidth="1"/>
    <col min="22" max="22" width="7.8984375" style="3" customWidth="1"/>
    <col min="23" max="23" width="8.59765625" style="3" customWidth="1"/>
    <col min="24" max="25" width="7.8984375" style="3" customWidth="1"/>
    <col min="26" max="26" width="8.09765625" style="3" customWidth="1"/>
    <col min="27" max="28" width="7.8984375" style="3" customWidth="1"/>
    <col min="29" max="29" width="8.09765625" style="3" customWidth="1"/>
    <col min="30" max="31" width="7.8984375" style="3" customWidth="1"/>
    <col min="32" max="1025" width="10.59765625" style="4" customWidth="1"/>
  </cols>
  <sheetData>
    <row r="1" spans="1:31" ht="38.25" customHeigh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</row>
    <row r="2" spans="1:31" s="8" customFormat="1" ht="12.75">
      <c r="A2" s="5"/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62.25" customHeight="1">
      <c r="A3" s="202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</row>
    <row r="4" spans="1:31">
      <c r="D4" s="9">
        <v>43374</v>
      </c>
      <c r="E4" s="9">
        <v>43405</v>
      </c>
      <c r="F4" s="9">
        <v>43435</v>
      </c>
      <c r="G4" s="9">
        <v>43466</v>
      </c>
      <c r="H4" s="9">
        <v>43497</v>
      </c>
      <c r="I4" s="9">
        <v>43525</v>
      </c>
      <c r="J4" s="9">
        <v>43556</v>
      </c>
      <c r="K4" s="9">
        <v>43586</v>
      </c>
      <c r="L4" s="9">
        <v>43617</v>
      </c>
      <c r="M4" s="9">
        <v>43647</v>
      </c>
      <c r="N4" s="9">
        <v>43678</v>
      </c>
      <c r="O4" s="9">
        <v>43709</v>
      </c>
      <c r="P4" s="9">
        <v>43739</v>
      </c>
      <c r="Q4" s="9">
        <v>43770</v>
      </c>
      <c r="R4" s="9">
        <v>43800</v>
      </c>
      <c r="S4" s="9">
        <v>43831</v>
      </c>
      <c r="T4" s="9">
        <v>43862</v>
      </c>
      <c r="U4" s="9">
        <v>43891</v>
      </c>
      <c r="V4" s="9">
        <v>43922</v>
      </c>
      <c r="W4" s="9">
        <v>43952</v>
      </c>
      <c r="X4" s="9">
        <v>43983</v>
      </c>
      <c r="Y4" s="9">
        <v>44013</v>
      </c>
      <c r="Z4" s="9">
        <v>44044</v>
      </c>
      <c r="AA4" s="9">
        <v>44075</v>
      </c>
      <c r="AB4" s="9">
        <v>44105</v>
      </c>
      <c r="AC4" s="9">
        <v>44136</v>
      </c>
      <c r="AD4" s="9">
        <v>44166</v>
      </c>
      <c r="AE4" s="9">
        <v>44197</v>
      </c>
    </row>
    <row r="5" spans="1:31" ht="39" customHeight="1">
      <c r="A5" s="203" t="s">
        <v>2</v>
      </c>
      <c r="B5" s="203"/>
      <c r="C5" s="203"/>
      <c r="D5" s="10"/>
      <c r="E5" s="10">
        <v>22</v>
      </c>
      <c r="F5" s="10">
        <v>15</v>
      </c>
      <c r="G5" s="10">
        <v>19</v>
      </c>
      <c r="H5" s="10">
        <v>20</v>
      </c>
      <c r="I5" s="10">
        <v>21</v>
      </c>
      <c r="J5" s="10">
        <v>16</v>
      </c>
      <c r="K5" s="10">
        <v>22</v>
      </c>
      <c r="L5" s="10">
        <v>20</v>
      </c>
      <c r="M5" s="10">
        <v>22</v>
      </c>
      <c r="N5" s="10">
        <v>20</v>
      </c>
      <c r="O5" s="10">
        <v>21</v>
      </c>
      <c r="P5" s="10">
        <v>23</v>
      </c>
      <c r="Q5" s="10">
        <v>21</v>
      </c>
      <c r="R5" s="10">
        <v>15</v>
      </c>
      <c r="S5" s="10">
        <v>20</v>
      </c>
      <c r="T5" s="10">
        <v>20</v>
      </c>
      <c r="U5" s="10">
        <v>22</v>
      </c>
      <c r="V5" s="10">
        <v>17</v>
      </c>
      <c r="W5" s="11">
        <v>21</v>
      </c>
      <c r="X5" s="10">
        <v>22</v>
      </c>
      <c r="Y5" s="10">
        <v>22</v>
      </c>
      <c r="Z5" s="10"/>
      <c r="AA5" s="10"/>
      <c r="AB5" s="10"/>
      <c r="AC5" s="10"/>
      <c r="AD5" s="10"/>
      <c r="AE5" s="10"/>
    </row>
    <row r="6" spans="1:31" ht="25.15" customHeight="1">
      <c r="A6" s="204" t="s">
        <v>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</row>
    <row r="7" spans="1:31" ht="16.149999999999999" customHeight="1">
      <c r="A7" s="205" t="s">
        <v>4</v>
      </c>
      <c r="B7" s="205"/>
      <c r="C7" s="205"/>
      <c r="D7" s="10"/>
      <c r="E7" s="10">
        <v>1</v>
      </c>
      <c r="F7" s="10">
        <v>2</v>
      </c>
      <c r="G7" s="12">
        <v>1</v>
      </c>
      <c r="H7" s="10">
        <v>7</v>
      </c>
      <c r="I7" s="10">
        <v>1.5</v>
      </c>
      <c r="J7" s="10">
        <v>11.5</v>
      </c>
      <c r="K7" s="10">
        <v>2.5</v>
      </c>
      <c r="L7" s="10">
        <v>0.5</v>
      </c>
      <c r="M7" s="10">
        <v>2.5</v>
      </c>
      <c r="N7" s="10">
        <v>5.5</v>
      </c>
      <c r="O7" s="10">
        <v>4</v>
      </c>
      <c r="P7" s="10">
        <v>4.5</v>
      </c>
      <c r="Q7" s="10">
        <v>2</v>
      </c>
      <c r="R7" s="10">
        <v>4</v>
      </c>
      <c r="S7" s="10">
        <v>1.5</v>
      </c>
      <c r="T7" s="10">
        <v>0.5</v>
      </c>
      <c r="U7" s="10">
        <v>7</v>
      </c>
      <c r="V7" s="10"/>
      <c r="W7" s="11">
        <v>3</v>
      </c>
      <c r="X7" s="10">
        <v>0</v>
      </c>
      <c r="Y7" s="10">
        <v>3</v>
      </c>
      <c r="Z7" s="10"/>
      <c r="AA7" s="10"/>
      <c r="AB7" s="10"/>
      <c r="AC7" s="10"/>
      <c r="AD7" s="10"/>
      <c r="AE7" s="10"/>
    </row>
    <row r="8" spans="1:31" ht="16.149999999999999" customHeight="1">
      <c r="A8" s="205" t="s">
        <v>5</v>
      </c>
      <c r="B8" s="205"/>
      <c r="C8" s="205"/>
      <c r="D8" s="10"/>
      <c r="E8" s="10">
        <v>2</v>
      </c>
      <c r="F8" s="10">
        <v>0</v>
      </c>
      <c r="G8" s="12">
        <v>0</v>
      </c>
      <c r="H8" s="10">
        <v>6</v>
      </c>
      <c r="I8" s="10">
        <v>5</v>
      </c>
      <c r="J8" s="10">
        <v>11</v>
      </c>
      <c r="K8" s="10">
        <v>2</v>
      </c>
      <c r="L8" s="10">
        <v>3</v>
      </c>
      <c r="M8" s="10">
        <v>1</v>
      </c>
      <c r="N8" s="10">
        <v>2</v>
      </c>
      <c r="O8" s="10">
        <v>0.5</v>
      </c>
      <c r="P8" s="10">
        <v>6.5</v>
      </c>
      <c r="Q8" s="10">
        <v>1</v>
      </c>
      <c r="R8" s="10">
        <v>0.5</v>
      </c>
      <c r="S8" s="10">
        <v>3</v>
      </c>
      <c r="T8" s="10">
        <v>2.5</v>
      </c>
      <c r="U8" s="10">
        <v>5</v>
      </c>
      <c r="V8" s="10"/>
      <c r="W8" s="11">
        <v>2.5</v>
      </c>
      <c r="X8" s="10">
        <v>2</v>
      </c>
      <c r="Y8" s="10">
        <v>3</v>
      </c>
      <c r="Z8" s="10"/>
      <c r="AA8" s="10"/>
      <c r="AB8" s="10"/>
      <c r="AC8" s="10"/>
      <c r="AD8" s="10"/>
      <c r="AE8" s="10"/>
    </row>
    <row r="9" spans="1:31" ht="16.149999999999999" customHeight="1">
      <c r="A9" s="205" t="s">
        <v>6</v>
      </c>
      <c r="B9" s="205"/>
      <c r="C9" s="205"/>
      <c r="D9" s="10"/>
      <c r="E9" s="10">
        <v>2</v>
      </c>
      <c r="F9" s="10">
        <v>0</v>
      </c>
      <c r="G9" s="12">
        <v>0</v>
      </c>
      <c r="H9" s="10">
        <v>3.5</v>
      </c>
      <c r="I9" s="10">
        <v>3</v>
      </c>
      <c r="J9" s="10">
        <v>11.5</v>
      </c>
      <c r="K9" s="10">
        <v>3.5</v>
      </c>
      <c r="L9" s="10">
        <v>0</v>
      </c>
      <c r="M9" s="10">
        <v>0.5</v>
      </c>
      <c r="N9" s="10">
        <v>1.5</v>
      </c>
      <c r="O9" s="10">
        <v>1.5</v>
      </c>
      <c r="P9" s="10">
        <v>3.5</v>
      </c>
      <c r="Q9" s="10">
        <v>0.5</v>
      </c>
      <c r="R9" s="10">
        <v>1.5</v>
      </c>
      <c r="S9" s="10">
        <v>1.5</v>
      </c>
      <c r="T9" s="10">
        <v>0.5</v>
      </c>
      <c r="U9" s="10"/>
      <c r="V9" s="10"/>
      <c r="W9" s="11">
        <v>3.5</v>
      </c>
      <c r="X9" s="10">
        <v>0</v>
      </c>
      <c r="Y9" s="10">
        <v>3</v>
      </c>
      <c r="Z9" s="10"/>
      <c r="AA9" s="10"/>
      <c r="AB9" s="10"/>
      <c r="AC9" s="10"/>
      <c r="AD9" s="10"/>
      <c r="AE9" s="10"/>
    </row>
    <row r="10" spans="1:31" ht="16.149999999999999" customHeight="1">
      <c r="A10" s="205" t="s">
        <v>7</v>
      </c>
      <c r="B10" s="205"/>
      <c r="C10" s="205"/>
      <c r="D10" s="10"/>
      <c r="E10" s="10">
        <v>0.5</v>
      </c>
      <c r="F10" s="10">
        <v>1.5</v>
      </c>
      <c r="G10" s="12">
        <v>0</v>
      </c>
      <c r="H10" s="10">
        <v>3</v>
      </c>
      <c r="I10" s="10">
        <v>1</v>
      </c>
      <c r="J10" s="10">
        <v>11</v>
      </c>
      <c r="K10" s="10">
        <v>7</v>
      </c>
      <c r="L10" s="10">
        <v>1</v>
      </c>
      <c r="M10" s="10">
        <v>2</v>
      </c>
      <c r="N10" s="10">
        <v>0</v>
      </c>
      <c r="O10" s="10">
        <v>0.25</v>
      </c>
      <c r="P10" s="10">
        <v>0</v>
      </c>
      <c r="Q10" s="10">
        <v>2</v>
      </c>
      <c r="R10" s="10">
        <v>0.5</v>
      </c>
      <c r="S10" s="10">
        <v>0</v>
      </c>
      <c r="T10" s="10">
        <v>0</v>
      </c>
      <c r="U10" s="10"/>
      <c r="V10" s="10"/>
      <c r="W10" s="11">
        <v>1.5</v>
      </c>
      <c r="X10" s="10">
        <v>0</v>
      </c>
      <c r="Y10" s="10">
        <v>3</v>
      </c>
      <c r="Z10" s="10"/>
      <c r="AA10" s="10"/>
      <c r="AB10" s="10"/>
      <c r="AC10" s="10"/>
      <c r="AD10" s="10"/>
      <c r="AE10" s="10"/>
    </row>
    <row r="11" spans="1:31" ht="16.149999999999999" customHeight="1">
      <c r="A11" s="205" t="s">
        <v>8</v>
      </c>
      <c r="B11" s="205"/>
      <c r="C11" s="205"/>
      <c r="D11" s="10"/>
      <c r="E11" s="10">
        <v>1</v>
      </c>
      <c r="F11" s="10">
        <v>1</v>
      </c>
      <c r="G11" s="12">
        <v>0</v>
      </c>
      <c r="H11" s="10">
        <v>2.5</v>
      </c>
      <c r="I11" s="10">
        <v>0</v>
      </c>
      <c r="J11" s="10">
        <v>12</v>
      </c>
      <c r="K11" s="10">
        <v>4</v>
      </c>
      <c r="L11" s="10">
        <v>6</v>
      </c>
      <c r="M11" s="10">
        <v>2</v>
      </c>
      <c r="N11" s="10">
        <v>2</v>
      </c>
      <c r="O11" s="10">
        <v>0.25</v>
      </c>
      <c r="P11" s="10">
        <v>0</v>
      </c>
      <c r="Q11" s="10">
        <v>1</v>
      </c>
      <c r="R11" s="10">
        <v>1.5</v>
      </c>
      <c r="S11" s="10">
        <v>0</v>
      </c>
      <c r="T11" s="10">
        <v>1</v>
      </c>
      <c r="U11" s="10">
        <v>4</v>
      </c>
      <c r="V11" s="10"/>
      <c r="W11" s="11">
        <v>1.5</v>
      </c>
      <c r="X11" s="10">
        <v>0</v>
      </c>
      <c r="Y11" s="10">
        <v>3</v>
      </c>
      <c r="Z11" s="10"/>
      <c r="AA11" s="10"/>
      <c r="AB11" s="10"/>
      <c r="AC11" s="10"/>
      <c r="AD11" s="10"/>
      <c r="AE11" s="10"/>
    </row>
    <row r="12" spans="1:31" ht="16.149999999999999" hidden="1" customHeight="1">
      <c r="A12" s="205" t="s">
        <v>9</v>
      </c>
      <c r="B12" s="205"/>
      <c r="C12" s="205"/>
      <c r="D12" s="10"/>
      <c r="E12" s="10"/>
      <c r="F12" s="10"/>
      <c r="G12" s="12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1"/>
      <c r="X12" s="10"/>
      <c r="Y12" s="10"/>
      <c r="Z12" s="10"/>
      <c r="AA12" s="10"/>
      <c r="AB12" s="10"/>
      <c r="AC12" s="10"/>
      <c r="AD12" s="10"/>
      <c r="AE12" s="10"/>
    </row>
    <row r="13" spans="1:31" ht="16.149999999999999" hidden="1" customHeight="1">
      <c r="A13" s="205" t="s">
        <v>10</v>
      </c>
      <c r="B13" s="205"/>
      <c r="C13" s="205"/>
      <c r="D13" s="10"/>
      <c r="E13" s="10"/>
      <c r="F13" s="10"/>
      <c r="G13" s="12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1"/>
      <c r="X13" s="10"/>
      <c r="Y13" s="10"/>
      <c r="Z13" s="10"/>
      <c r="AA13" s="10"/>
      <c r="AB13" s="10"/>
      <c r="AC13" s="10"/>
      <c r="AD13" s="10"/>
      <c r="AE13" s="10"/>
    </row>
    <row r="14" spans="1:31" ht="16.149999999999999" hidden="1" customHeight="1">
      <c r="A14" s="205" t="s">
        <v>11</v>
      </c>
      <c r="B14" s="205"/>
      <c r="C14" s="205"/>
      <c r="D14" s="10"/>
      <c r="E14" s="10"/>
      <c r="F14" s="10"/>
      <c r="G14" s="1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  <c r="X14" s="10"/>
      <c r="Y14" s="10"/>
      <c r="Z14" s="10"/>
      <c r="AA14" s="10"/>
      <c r="AB14" s="10"/>
      <c r="AC14" s="10"/>
      <c r="AD14" s="10"/>
      <c r="AE14" s="10"/>
    </row>
    <row r="15" spans="1:31" ht="16.149999999999999" hidden="1" customHeight="1">
      <c r="A15" s="205" t="s">
        <v>12</v>
      </c>
      <c r="B15" s="205"/>
      <c r="C15" s="205"/>
      <c r="D15" s="10"/>
      <c r="E15" s="10"/>
      <c r="F15" s="10"/>
      <c r="G15" s="12"/>
      <c r="H15" s="13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  <c r="X15" s="10"/>
      <c r="Y15" s="10"/>
      <c r="Z15" s="10"/>
      <c r="AA15" s="10"/>
      <c r="AB15" s="10"/>
      <c r="AC15" s="10"/>
      <c r="AD15" s="10"/>
      <c r="AE15" s="10"/>
    </row>
    <row r="16" spans="1:31" ht="16.149999999999999" hidden="1" customHeight="1">
      <c r="A16" s="205" t="s">
        <v>13</v>
      </c>
      <c r="B16" s="205"/>
      <c r="C16" s="205"/>
      <c r="D16" s="10"/>
      <c r="E16" s="10"/>
      <c r="F16" s="10"/>
      <c r="G16" s="1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1"/>
      <c r="X16" s="10"/>
      <c r="Y16" s="10"/>
      <c r="Z16" s="10"/>
      <c r="AA16" s="10"/>
      <c r="AB16" s="10"/>
      <c r="AC16" s="10"/>
      <c r="AD16" s="10"/>
      <c r="AE16" s="10"/>
    </row>
    <row r="17" spans="1:31" ht="16.149999999999999" hidden="1" customHeight="1">
      <c r="A17" s="205" t="s">
        <v>14</v>
      </c>
      <c r="B17" s="205"/>
      <c r="C17" s="205"/>
      <c r="D17" s="10"/>
      <c r="E17" s="10"/>
      <c r="F17" s="10"/>
      <c r="G17" s="12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1"/>
      <c r="X17" s="10"/>
      <c r="Y17" s="10"/>
      <c r="Z17" s="10"/>
      <c r="AA17" s="10"/>
      <c r="AB17" s="10"/>
      <c r="AC17" s="10"/>
      <c r="AD17" s="10"/>
      <c r="AE17" s="10"/>
    </row>
    <row r="18" spans="1:31" ht="16.149999999999999" customHeight="1">
      <c r="A18" s="205" t="s">
        <v>15</v>
      </c>
      <c r="B18" s="205"/>
      <c r="C18" s="205"/>
      <c r="D18" s="10"/>
      <c r="E18" s="10"/>
      <c r="F18" s="10">
        <v>2.5</v>
      </c>
      <c r="G18" s="12">
        <v>0</v>
      </c>
      <c r="H18" s="10">
        <v>4.5</v>
      </c>
      <c r="I18" s="10">
        <v>0</v>
      </c>
      <c r="J18" s="10">
        <v>2.5</v>
      </c>
      <c r="K18" s="10">
        <v>6.5</v>
      </c>
      <c r="L18" s="10">
        <v>1</v>
      </c>
      <c r="M18" s="10">
        <v>4</v>
      </c>
      <c r="N18" s="10">
        <v>0.5</v>
      </c>
      <c r="O18" s="10">
        <v>2</v>
      </c>
      <c r="P18" s="10">
        <v>1.5</v>
      </c>
      <c r="Q18" s="10">
        <v>4</v>
      </c>
      <c r="R18" s="10">
        <v>4.5</v>
      </c>
      <c r="S18" s="10">
        <v>0.5</v>
      </c>
      <c r="T18" s="10">
        <v>6</v>
      </c>
      <c r="U18" s="10">
        <v>4.5</v>
      </c>
      <c r="V18" s="10">
        <v>1</v>
      </c>
      <c r="W18" s="11">
        <v>3</v>
      </c>
      <c r="X18" s="10">
        <v>3</v>
      </c>
      <c r="Y18" s="10">
        <v>3</v>
      </c>
      <c r="Z18" s="10"/>
      <c r="AA18" s="10"/>
      <c r="AB18" s="10"/>
      <c r="AC18" s="10"/>
      <c r="AD18" s="10"/>
      <c r="AE18" s="10"/>
    </row>
    <row r="19" spans="1:31" ht="16.149999999999999" customHeight="1">
      <c r="A19" s="205" t="s">
        <v>16</v>
      </c>
      <c r="B19" s="205"/>
      <c r="C19" s="205"/>
      <c r="D19" s="10"/>
      <c r="E19" s="10"/>
      <c r="F19" s="10">
        <v>0</v>
      </c>
      <c r="G19" s="12">
        <v>0</v>
      </c>
      <c r="H19" s="10">
        <v>2</v>
      </c>
      <c r="I19" s="10">
        <v>0.5</v>
      </c>
      <c r="J19" s="10">
        <v>1</v>
      </c>
      <c r="K19" s="10">
        <v>0</v>
      </c>
      <c r="L19" s="10">
        <v>3</v>
      </c>
      <c r="M19" s="10">
        <v>1</v>
      </c>
      <c r="N19" s="10">
        <v>1.5</v>
      </c>
      <c r="O19" s="10">
        <v>0.5</v>
      </c>
      <c r="P19" s="10">
        <v>0.5</v>
      </c>
      <c r="Q19" s="10">
        <v>1</v>
      </c>
      <c r="R19" s="10">
        <v>2.5</v>
      </c>
      <c r="S19" s="10">
        <v>0</v>
      </c>
      <c r="T19" s="10">
        <v>5</v>
      </c>
      <c r="U19" s="10"/>
      <c r="V19" s="10"/>
      <c r="W19" s="11">
        <v>0</v>
      </c>
      <c r="X19" s="10">
        <v>3</v>
      </c>
      <c r="Y19" s="10">
        <v>0</v>
      </c>
      <c r="Z19" s="10"/>
      <c r="AA19" s="10"/>
      <c r="AB19" s="10"/>
      <c r="AC19" s="10"/>
      <c r="AD19" s="10"/>
      <c r="AE19" s="10"/>
    </row>
    <row r="20" spans="1:31" ht="16.149999999999999" customHeight="1">
      <c r="A20" s="205" t="s">
        <v>17</v>
      </c>
      <c r="B20" s="205"/>
      <c r="C20" s="205"/>
      <c r="D20" s="10"/>
      <c r="E20" s="10"/>
      <c r="F20" s="10">
        <v>0.5</v>
      </c>
      <c r="G20" s="12">
        <v>1</v>
      </c>
      <c r="H20" s="10">
        <v>1</v>
      </c>
      <c r="I20" s="10">
        <v>0</v>
      </c>
      <c r="J20" s="10">
        <v>3</v>
      </c>
      <c r="K20" s="10">
        <v>0</v>
      </c>
      <c r="L20" s="10">
        <v>0</v>
      </c>
      <c r="M20" s="10">
        <v>5</v>
      </c>
      <c r="N20" s="10">
        <v>0</v>
      </c>
      <c r="O20" s="10">
        <v>1.5</v>
      </c>
      <c r="P20" s="10">
        <v>0.5</v>
      </c>
      <c r="Q20" s="10">
        <v>5</v>
      </c>
      <c r="R20" s="10">
        <v>4.5</v>
      </c>
      <c r="S20" s="10">
        <v>1.5</v>
      </c>
      <c r="T20" s="10">
        <v>0</v>
      </c>
      <c r="U20" s="10"/>
      <c r="V20" s="10"/>
      <c r="W20" s="11">
        <v>3</v>
      </c>
      <c r="X20" s="10">
        <v>3</v>
      </c>
      <c r="Y20" s="10">
        <v>1</v>
      </c>
      <c r="Z20" s="10"/>
      <c r="AA20" s="10"/>
      <c r="AB20" s="10"/>
      <c r="AC20" s="10"/>
      <c r="AD20" s="10"/>
      <c r="AE20" s="10"/>
    </row>
    <row r="21" spans="1:31" ht="16.149999999999999" hidden="1" customHeight="1">
      <c r="A21" s="205" t="s">
        <v>18</v>
      </c>
      <c r="B21" s="205"/>
      <c r="C21" s="205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ht="28.9" customHeight="1">
      <c r="A22" s="204" t="s">
        <v>19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</row>
    <row r="23" spans="1:31" ht="16.149999999999999" customHeight="1">
      <c r="A23" s="205" t="s">
        <v>4</v>
      </c>
      <c r="B23" s="205"/>
      <c r="C23" s="205"/>
      <c r="D23" s="14">
        <f t="shared" ref="D23:W23" si="0">D$5-D7</f>
        <v>0</v>
      </c>
      <c r="E23" s="14">
        <f t="shared" si="0"/>
        <v>21</v>
      </c>
      <c r="F23" s="14">
        <f t="shared" si="0"/>
        <v>13</v>
      </c>
      <c r="G23" s="14">
        <f t="shared" si="0"/>
        <v>18</v>
      </c>
      <c r="H23" s="14">
        <f t="shared" si="0"/>
        <v>13</v>
      </c>
      <c r="I23" s="14">
        <f t="shared" si="0"/>
        <v>19.5</v>
      </c>
      <c r="J23" s="14">
        <f t="shared" si="0"/>
        <v>4.5</v>
      </c>
      <c r="K23" s="14">
        <f t="shared" si="0"/>
        <v>19.5</v>
      </c>
      <c r="L23" s="14">
        <f t="shared" si="0"/>
        <v>19.5</v>
      </c>
      <c r="M23" s="14">
        <f t="shared" si="0"/>
        <v>19.5</v>
      </c>
      <c r="N23" s="14">
        <f t="shared" si="0"/>
        <v>14.5</v>
      </c>
      <c r="O23" s="14">
        <f t="shared" si="0"/>
        <v>17</v>
      </c>
      <c r="P23" s="14">
        <f t="shared" si="0"/>
        <v>18.5</v>
      </c>
      <c r="Q23" s="14">
        <f t="shared" si="0"/>
        <v>19</v>
      </c>
      <c r="R23" s="14">
        <f t="shared" si="0"/>
        <v>11</v>
      </c>
      <c r="S23" s="14">
        <f t="shared" si="0"/>
        <v>18.5</v>
      </c>
      <c r="T23" s="14">
        <f t="shared" si="0"/>
        <v>19.5</v>
      </c>
      <c r="U23" s="14">
        <f t="shared" si="0"/>
        <v>15</v>
      </c>
      <c r="V23" s="14">
        <f t="shared" si="0"/>
        <v>17</v>
      </c>
      <c r="W23" s="14">
        <f t="shared" si="0"/>
        <v>18</v>
      </c>
      <c r="X23" s="14">
        <v>15</v>
      </c>
      <c r="Y23" s="14">
        <f t="shared" ref="Y23:AE36" si="1">Y$5-Y7</f>
        <v>19</v>
      </c>
      <c r="Z23" s="14">
        <f t="shared" si="1"/>
        <v>0</v>
      </c>
      <c r="AA23" s="14">
        <f t="shared" si="1"/>
        <v>0</v>
      </c>
      <c r="AB23" s="14">
        <f t="shared" si="1"/>
        <v>0</v>
      </c>
      <c r="AC23" s="14">
        <f t="shared" si="1"/>
        <v>0</v>
      </c>
      <c r="AD23" s="14">
        <f t="shared" si="1"/>
        <v>0</v>
      </c>
      <c r="AE23" s="14">
        <f t="shared" si="1"/>
        <v>0</v>
      </c>
    </row>
    <row r="24" spans="1:31" ht="16.149999999999999" customHeight="1">
      <c r="A24" s="205" t="s">
        <v>5</v>
      </c>
      <c r="B24" s="205"/>
      <c r="C24" s="205"/>
      <c r="D24" s="14">
        <f t="shared" ref="D24:W24" si="2">D$5-D8</f>
        <v>0</v>
      </c>
      <c r="E24" s="14">
        <f t="shared" si="2"/>
        <v>20</v>
      </c>
      <c r="F24" s="14">
        <f t="shared" si="2"/>
        <v>15</v>
      </c>
      <c r="G24" s="14">
        <f t="shared" si="2"/>
        <v>19</v>
      </c>
      <c r="H24" s="14">
        <f t="shared" si="2"/>
        <v>14</v>
      </c>
      <c r="I24" s="14">
        <f t="shared" si="2"/>
        <v>16</v>
      </c>
      <c r="J24" s="14">
        <f t="shared" si="2"/>
        <v>5</v>
      </c>
      <c r="K24" s="14">
        <f t="shared" si="2"/>
        <v>20</v>
      </c>
      <c r="L24" s="14">
        <f t="shared" si="2"/>
        <v>17</v>
      </c>
      <c r="M24" s="14">
        <f t="shared" si="2"/>
        <v>21</v>
      </c>
      <c r="N24" s="14">
        <f t="shared" si="2"/>
        <v>18</v>
      </c>
      <c r="O24" s="14">
        <f t="shared" si="2"/>
        <v>20.5</v>
      </c>
      <c r="P24" s="14">
        <f t="shared" si="2"/>
        <v>16.5</v>
      </c>
      <c r="Q24" s="14">
        <f t="shared" si="2"/>
        <v>20</v>
      </c>
      <c r="R24" s="14">
        <f t="shared" si="2"/>
        <v>14.5</v>
      </c>
      <c r="S24" s="14">
        <f t="shared" si="2"/>
        <v>17</v>
      </c>
      <c r="T24" s="14">
        <f t="shared" si="2"/>
        <v>17.5</v>
      </c>
      <c r="U24" s="14">
        <f t="shared" si="2"/>
        <v>17</v>
      </c>
      <c r="V24" s="14">
        <f t="shared" si="2"/>
        <v>17</v>
      </c>
      <c r="W24" s="14">
        <f t="shared" si="2"/>
        <v>18.5</v>
      </c>
      <c r="X24" s="14">
        <v>13</v>
      </c>
      <c r="Y24" s="14">
        <f t="shared" si="1"/>
        <v>19</v>
      </c>
      <c r="Z24" s="14">
        <f t="shared" si="1"/>
        <v>0</v>
      </c>
      <c r="AA24" s="14">
        <f t="shared" si="1"/>
        <v>0</v>
      </c>
      <c r="AB24" s="14">
        <f t="shared" si="1"/>
        <v>0</v>
      </c>
      <c r="AC24" s="14">
        <f t="shared" si="1"/>
        <v>0</v>
      </c>
      <c r="AD24" s="14">
        <f t="shared" si="1"/>
        <v>0</v>
      </c>
      <c r="AE24" s="14">
        <f t="shared" si="1"/>
        <v>0</v>
      </c>
    </row>
    <row r="25" spans="1:31" ht="16.149999999999999" customHeight="1">
      <c r="A25" s="205" t="s">
        <v>6</v>
      </c>
      <c r="B25" s="205"/>
      <c r="C25" s="205"/>
      <c r="D25" s="14">
        <f t="shared" ref="D25:W25" si="3">D$5-D9</f>
        <v>0</v>
      </c>
      <c r="E25" s="14">
        <f t="shared" si="3"/>
        <v>20</v>
      </c>
      <c r="F25" s="14">
        <f t="shared" si="3"/>
        <v>15</v>
      </c>
      <c r="G25" s="14">
        <f t="shared" si="3"/>
        <v>19</v>
      </c>
      <c r="H25" s="14">
        <f t="shared" si="3"/>
        <v>16.5</v>
      </c>
      <c r="I25" s="14">
        <f t="shared" si="3"/>
        <v>18</v>
      </c>
      <c r="J25" s="14">
        <f t="shared" si="3"/>
        <v>4.5</v>
      </c>
      <c r="K25" s="14">
        <f t="shared" si="3"/>
        <v>18.5</v>
      </c>
      <c r="L25" s="14">
        <f t="shared" si="3"/>
        <v>20</v>
      </c>
      <c r="M25" s="14">
        <f t="shared" si="3"/>
        <v>21.5</v>
      </c>
      <c r="N25" s="14">
        <f t="shared" si="3"/>
        <v>18.5</v>
      </c>
      <c r="O25" s="14">
        <f t="shared" si="3"/>
        <v>19.5</v>
      </c>
      <c r="P25" s="14">
        <f t="shared" si="3"/>
        <v>19.5</v>
      </c>
      <c r="Q25" s="14">
        <f t="shared" si="3"/>
        <v>20.5</v>
      </c>
      <c r="R25" s="14">
        <f t="shared" si="3"/>
        <v>13.5</v>
      </c>
      <c r="S25" s="14">
        <f t="shared" si="3"/>
        <v>18.5</v>
      </c>
      <c r="T25" s="14">
        <f t="shared" si="3"/>
        <v>19.5</v>
      </c>
      <c r="U25" s="14">
        <f t="shared" si="3"/>
        <v>22</v>
      </c>
      <c r="V25" s="14">
        <f t="shared" si="3"/>
        <v>17</v>
      </c>
      <c r="W25" s="14">
        <f t="shared" si="3"/>
        <v>17.5</v>
      </c>
      <c r="X25" s="14">
        <v>15</v>
      </c>
      <c r="Y25" s="14">
        <f t="shared" si="1"/>
        <v>19</v>
      </c>
      <c r="Z25" s="14">
        <f t="shared" si="1"/>
        <v>0</v>
      </c>
      <c r="AA25" s="14">
        <f t="shared" si="1"/>
        <v>0</v>
      </c>
      <c r="AB25" s="14">
        <f t="shared" si="1"/>
        <v>0</v>
      </c>
      <c r="AC25" s="14">
        <f t="shared" si="1"/>
        <v>0</v>
      </c>
      <c r="AD25" s="14">
        <f t="shared" si="1"/>
        <v>0</v>
      </c>
      <c r="AE25" s="14">
        <f t="shared" si="1"/>
        <v>0</v>
      </c>
    </row>
    <row r="26" spans="1:31" ht="16.149999999999999" customHeight="1">
      <c r="A26" s="205" t="s">
        <v>7</v>
      </c>
      <c r="B26" s="205"/>
      <c r="C26" s="205"/>
      <c r="D26" s="14">
        <f t="shared" ref="D26:W26" si="4">D$5-D10</f>
        <v>0</v>
      </c>
      <c r="E26" s="14">
        <f t="shared" si="4"/>
        <v>21.5</v>
      </c>
      <c r="F26" s="14">
        <f t="shared" si="4"/>
        <v>13.5</v>
      </c>
      <c r="G26" s="14">
        <f t="shared" si="4"/>
        <v>19</v>
      </c>
      <c r="H26" s="14">
        <f t="shared" si="4"/>
        <v>17</v>
      </c>
      <c r="I26" s="14">
        <f t="shared" si="4"/>
        <v>20</v>
      </c>
      <c r="J26" s="14">
        <f t="shared" si="4"/>
        <v>5</v>
      </c>
      <c r="K26" s="14">
        <f t="shared" si="4"/>
        <v>15</v>
      </c>
      <c r="L26" s="14">
        <f t="shared" si="4"/>
        <v>19</v>
      </c>
      <c r="M26" s="14">
        <f t="shared" si="4"/>
        <v>20</v>
      </c>
      <c r="N26" s="14">
        <f t="shared" si="4"/>
        <v>20</v>
      </c>
      <c r="O26" s="14">
        <f t="shared" si="4"/>
        <v>20.75</v>
      </c>
      <c r="P26" s="14">
        <f t="shared" si="4"/>
        <v>23</v>
      </c>
      <c r="Q26" s="14">
        <f t="shared" si="4"/>
        <v>19</v>
      </c>
      <c r="R26" s="14">
        <f t="shared" si="4"/>
        <v>14.5</v>
      </c>
      <c r="S26" s="14">
        <f t="shared" si="4"/>
        <v>20</v>
      </c>
      <c r="T26" s="14">
        <f t="shared" si="4"/>
        <v>20</v>
      </c>
      <c r="U26" s="14">
        <f t="shared" si="4"/>
        <v>22</v>
      </c>
      <c r="V26" s="14">
        <f t="shared" si="4"/>
        <v>17</v>
      </c>
      <c r="W26" s="14">
        <f t="shared" si="4"/>
        <v>19.5</v>
      </c>
      <c r="X26" s="14">
        <v>15</v>
      </c>
      <c r="Y26" s="14">
        <f t="shared" si="1"/>
        <v>19</v>
      </c>
      <c r="Z26" s="14">
        <f t="shared" si="1"/>
        <v>0</v>
      </c>
      <c r="AA26" s="14">
        <f t="shared" si="1"/>
        <v>0</v>
      </c>
      <c r="AB26" s="14">
        <f t="shared" si="1"/>
        <v>0</v>
      </c>
      <c r="AC26" s="14">
        <f t="shared" si="1"/>
        <v>0</v>
      </c>
      <c r="AD26" s="14">
        <f t="shared" si="1"/>
        <v>0</v>
      </c>
      <c r="AE26" s="14">
        <f t="shared" si="1"/>
        <v>0</v>
      </c>
    </row>
    <row r="27" spans="1:31" ht="16.149999999999999" customHeight="1">
      <c r="A27" s="205" t="s">
        <v>8</v>
      </c>
      <c r="B27" s="205"/>
      <c r="C27" s="205"/>
      <c r="D27" s="14">
        <f t="shared" ref="D27:W27" si="5">D$5-D11</f>
        <v>0</v>
      </c>
      <c r="E27" s="14">
        <f t="shared" si="5"/>
        <v>21</v>
      </c>
      <c r="F27" s="14">
        <f t="shared" si="5"/>
        <v>14</v>
      </c>
      <c r="G27" s="14">
        <f t="shared" si="5"/>
        <v>19</v>
      </c>
      <c r="H27" s="14">
        <f t="shared" si="5"/>
        <v>17.5</v>
      </c>
      <c r="I27" s="14">
        <f t="shared" si="5"/>
        <v>21</v>
      </c>
      <c r="J27" s="14">
        <f t="shared" si="5"/>
        <v>4</v>
      </c>
      <c r="K27" s="14">
        <f t="shared" si="5"/>
        <v>18</v>
      </c>
      <c r="L27" s="14">
        <f t="shared" si="5"/>
        <v>14</v>
      </c>
      <c r="M27" s="14">
        <f t="shared" si="5"/>
        <v>20</v>
      </c>
      <c r="N27" s="14">
        <f t="shared" si="5"/>
        <v>18</v>
      </c>
      <c r="O27" s="14">
        <f t="shared" si="5"/>
        <v>20.75</v>
      </c>
      <c r="P27" s="14">
        <f t="shared" si="5"/>
        <v>23</v>
      </c>
      <c r="Q27" s="14">
        <f t="shared" si="5"/>
        <v>20</v>
      </c>
      <c r="R27" s="14">
        <f t="shared" si="5"/>
        <v>13.5</v>
      </c>
      <c r="S27" s="14">
        <f t="shared" si="5"/>
        <v>20</v>
      </c>
      <c r="T27" s="14">
        <f t="shared" si="5"/>
        <v>19</v>
      </c>
      <c r="U27" s="14">
        <f t="shared" si="5"/>
        <v>18</v>
      </c>
      <c r="V27" s="14">
        <f t="shared" si="5"/>
        <v>17</v>
      </c>
      <c r="W27" s="14">
        <f t="shared" si="5"/>
        <v>19.5</v>
      </c>
      <c r="X27" s="14">
        <v>15</v>
      </c>
      <c r="Y27" s="14">
        <f t="shared" si="1"/>
        <v>19</v>
      </c>
      <c r="Z27" s="14">
        <f t="shared" si="1"/>
        <v>0</v>
      </c>
      <c r="AA27" s="14">
        <f t="shared" si="1"/>
        <v>0</v>
      </c>
      <c r="AB27" s="14">
        <f t="shared" si="1"/>
        <v>0</v>
      </c>
      <c r="AC27" s="14">
        <f t="shared" si="1"/>
        <v>0</v>
      </c>
      <c r="AD27" s="14">
        <f t="shared" si="1"/>
        <v>0</v>
      </c>
      <c r="AE27" s="14">
        <f t="shared" si="1"/>
        <v>0</v>
      </c>
    </row>
    <row r="28" spans="1:31" ht="16.149999999999999" hidden="1" customHeight="1">
      <c r="A28" s="205" t="s">
        <v>9</v>
      </c>
      <c r="B28" s="205"/>
      <c r="C28" s="205"/>
      <c r="D28" s="14">
        <f t="shared" ref="D28:W28" si="6">D$5-D12</f>
        <v>0</v>
      </c>
      <c r="E28" s="14">
        <f t="shared" si="6"/>
        <v>22</v>
      </c>
      <c r="F28" s="14">
        <f t="shared" si="6"/>
        <v>15</v>
      </c>
      <c r="G28" s="14">
        <f t="shared" si="6"/>
        <v>19</v>
      </c>
      <c r="H28" s="14">
        <f t="shared" si="6"/>
        <v>20</v>
      </c>
      <c r="I28" s="14">
        <f t="shared" si="6"/>
        <v>21</v>
      </c>
      <c r="J28" s="14">
        <f t="shared" si="6"/>
        <v>16</v>
      </c>
      <c r="K28" s="14">
        <f t="shared" si="6"/>
        <v>22</v>
      </c>
      <c r="L28" s="14">
        <f t="shared" si="6"/>
        <v>20</v>
      </c>
      <c r="M28" s="14">
        <f t="shared" si="6"/>
        <v>22</v>
      </c>
      <c r="N28" s="14">
        <f t="shared" si="6"/>
        <v>20</v>
      </c>
      <c r="O28" s="14">
        <f t="shared" si="6"/>
        <v>21</v>
      </c>
      <c r="P28" s="14">
        <f t="shared" si="6"/>
        <v>23</v>
      </c>
      <c r="Q28" s="14">
        <f t="shared" si="6"/>
        <v>21</v>
      </c>
      <c r="R28" s="14">
        <f t="shared" si="6"/>
        <v>15</v>
      </c>
      <c r="S28" s="14">
        <f t="shared" si="6"/>
        <v>20</v>
      </c>
      <c r="T28" s="14">
        <f t="shared" si="6"/>
        <v>20</v>
      </c>
      <c r="U28" s="14">
        <f t="shared" si="6"/>
        <v>22</v>
      </c>
      <c r="V28" s="14">
        <f t="shared" si="6"/>
        <v>17</v>
      </c>
      <c r="W28" s="14">
        <f t="shared" si="6"/>
        <v>21</v>
      </c>
      <c r="X28" s="14">
        <f t="shared" ref="X28:X36" si="7">X$5-X12</f>
        <v>22</v>
      </c>
      <c r="Y28" s="14">
        <f t="shared" si="1"/>
        <v>22</v>
      </c>
      <c r="Z28" s="14">
        <f t="shared" si="1"/>
        <v>0</v>
      </c>
      <c r="AA28" s="14">
        <f t="shared" si="1"/>
        <v>0</v>
      </c>
      <c r="AB28" s="14">
        <f t="shared" si="1"/>
        <v>0</v>
      </c>
      <c r="AC28" s="14">
        <f t="shared" si="1"/>
        <v>0</v>
      </c>
      <c r="AD28" s="14">
        <f t="shared" si="1"/>
        <v>0</v>
      </c>
      <c r="AE28" s="14">
        <f t="shared" si="1"/>
        <v>0</v>
      </c>
    </row>
    <row r="29" spans="1:31" ht="16.149999999999999" hidden="1" customHeight="1">
      <c r="A29" s="205" t="s">
        <v>10</v>
      </c>
      <c r="B29" s="205"/>
      <c r="C29" s="205"/>
      <c r="D29" s="14">
        <f t="shared" ref="D29:W29" si="8">D$5-D13</f>
        <v>0</v>
      </c>
      <c r="E29" s="14">
        <f t="shared" si="8"/>
        <v>22</v>
      </c>
      <c r="F29" s="14">
        <f t="shared" si="8"/>
        <v>15</v>
      </c>
      <c r="G29" s="14">
        <f t="shared" si="8"/>
        <v>19</v>
      </c>
      <c r="H29" s="14">
        <f t="shared" si="8"/>
        <v>20</v>
      </c>
      <c r="I29" s="14">
        <f t="shared" si="8"/>
        <v>21</v>
      </c>
      <c r="J29" s="14">
        <f t="shared" si="8"/>
        <v>16</v>
      </c>
      <c r="K29" s="14">
        <f t="shared" si="8"/>
        <v>22</v>
      </c>
      <c r="L29" s="14">
        <f t="shared" si="8"/>
        <v>20</v>
      </c>
      <c r="M29" s="14">
        <f t="shared" si="8"/>
        <v>22</v>
      </c>
      <c r="N29" s="14">
        <f t="shared" si="8"/>
        <v>20</v>
      </c>
      <c r="O29" s="14">
        <f t="shared" si="8"/>
        <v>21</v>
      </c>
      <c r="P29" s="14">
        <f t="shared" si="8"/>
        <v>23</v>
      </c>
      <c r="Q29" s="14">
        <f t="shared" si="8"/>
        <v>21</v>
      </c>
      <c r="R29" s="14">
        <f t="shared" si="8"/>
        <v>15</v>
      </c>
      <c r="S29" s="14">
        <f t="shared" si="8"/>
        <v>20</v>
      </c>
      <c r="T29" s="14">
        <f t="shared" si="8"/>
        <v>20</v>
      </c>
      <c r="U29" s="14">
        <f t="shared" si="8"/>
        <v>22</v>
      </c>
      <c r="V29" s="14">
        <f t="shared" si="8"/>
        <v>17</v>
      </c>
      <c r="W29" s="14">
        <f t="shared" si="8"/>
        <v>21</v>
      </c>
      <c r="X29" s="14">
        <f t="shared" si="7"/>
        <v>22</v>
      </c>
      <c r="Y29" s="14">
        <f t="shared" si="1"/>
        <v>22</v>
      </c>
      <c r="Z29" s="14">
        <f t="shared" si="1"/>
        <v>0</v>
      </c>
      <c r="AA29" s="14">
        <f t="shared" si="1"/>
        <v>0</v>
      </c>
      <c r="AB29" s="14">
        <f t="shared" si="1"/>
        <v>0</v>
      </c>
      <c r="AC29" s="14">
        <f t="shared" si="1"/>
        <v>0</v>
      </c>
      <c r="AD29" s="14">
        <f t="shared" si="1"/>
        <v>0</v>
      </c>
      <c r="AE29" s="14">
        <f t="shared" si="1"/>
        <v>0</v>
      </c>
    </row>
    <row r="30" spans="1:31" ht="16.149999999999999" hidden="1" customHeight="1">
      <c r="A30" s="205" t="s">
        <v>11</v>
      </c>
      <c r="B30" s="205"/>
      <c r="C30" s="205"/>
      <c r="D30" s="14">
        <f t="shared" ref="D30:W30" si="9">D$5-D14</f>
        <v>0</v>
      </c>
      <c r="E30" s="14">
        <f t="shared" si="9"/>
        <v>22</v>
      </c>
      <c r="F30" s="14">
        <f t="shared" si="9"/>
        <v>15</v>
      </c>
      <c r="G30" s="14">
        <f t="shared" si="9"/>
        <v>19</v>
      </c>
      <c r="H30" s="14">
        <f t="shared" si="9"/>
        <v>20</v>
      </c>
      <c r="I30" s="14">
        <f t="shared" si="9"/>
        <v>21</v>
      </c>
      <c r="J30" s="14">
        <f t="shared" si="9"/>
        <v>16</v>
      </c>
      <c r="K30" s="14">
        <f t="shared" si="9"/>
        <v>22</v>
      </c>
      <c r="L30" s="14">
        <f t="shared" si="9"/>
        <v>20</v>
      </c>
      <c r="M30" s="14">
        <f t="shared" si="9"/>
        <v>22</v>
      </c>
      <c r="N30" s="14">
        <f t="shared" si="9"/>
        <v>20</v>
      </c>
      <c r="O30" s="14">
        <f t="shared" si="9"/>
        <v>21</v>
      </c>
      <c r="P30" s="14">
        <f t="shared" si="9"/>
        <v>23</v>
      </c>
      <c r="Q30" s="14">
        <f t="shared" si="9"/>
        <v>21</v>
      </c>
      <c r="R30" s="14">
        <f t="shared" si="9"/>
        <v>15</v>
      </c>
      <c r="S30" s="14">
        <f t="shared" si="9"/>
        <v>20</v>
      </c>
      <c r="T30" s="14">
        <f t="shared" si="9"/>
        <v>20</v>
      </c>
      <c r="U30" s="14">
        <f t="shared" si="9"/>
        <v>22</v>
      </c>
      <c r="V30" s="14">
        <f t="shared" si="9"/>
        <v>17</v>
      </c>
      <c r="W30" s="14">
        <f t="shared" si="9"/>
        <v>21</v>
      </c>
      <c r="X30" s="14">
        <f t="shared" si="7"/>
        <v>22</v>
      </c>
      <c r="Y30" s="14">
        <f t="shared" si="1"/>
        <v>22</v>
      </c>
      <c r="Z30" s="14">
        <f t="shared" si="1"/>
        <v>0</v>
      </c>
      <c r="AA30" s="14">
        <f t="shared" si="1"/>
        <v>0</v>
      </c>
      <c r="AB30" s="14">
        <f t="shared" si="1"/>
        <v>0</v>
      </c>
      <c r="AC30" s="14">
        <f t="shared" si="1"/>
        <v>0</v>
      </c>
      <c r="AD30" s="14">
        <f t="shared" si="1"/>
        <v>0</v>
      </c>
      <c r="AE30" s="14">
        <f t="shared" si="1"/>
        <v>0</v>
      </c>
    </row>
    <row r="31" spans="1:31" ht="16.149999999999999" hidden="1" customHeight="1">
      <c r="A31" s="205" t="s">
        <v>12</v>
      </c>
      <c r="B31" s="205"/>
      <c r="C31" s="205"/>
      <c r="D31" s="14">
        <f t="shared" ref="D31:W31" si="10">D$5-D15</f>
        <v>0</v>
      </c>
      <c r="E31" s="14">
        <f t="shared" si="10"/>
        <v>22</v>
      </c>
      <c r="F31" s="14">
        <f t="shared" si="10"/>
        <v>15</v>
      </c>
      <c r="G31" s="14">
        <f t="shared" si="10"/>
        <v>19</v>
      </c>
      <c r="H31" s="14">
        <f t="shared" si="10"/>
        <v>20</v>
      </c>
      <c r="I31" s="14">
        <f t="shared" si="10"/>
        <v>21</v>
      </c>
      <c r="J31" s="14">
        <f t="shared" si="10"/>
        <v>16</v>
      </c>
      <c r="K31" s="14">
        <f t="shared" si="10"/>
        <v>22</v>
      </c>
      <c r="L31" s="14">
        <f t="shared" si="10"/>
        <v>20</v>
      </c>
      <c r="M31" s="14">
        <f t="shared" si="10"/>
        <v>22</v>
      </c>
      <c r="N31" s="14">
        <f t="shared" si="10"/>
        <v>20</v>
      </c>
      <c r="O31" s="14">
        <f t="shared" si="10"/>
        <v>21</v>
      </c>
      <c r="P31" s="14">
        <f t="shared" si="10"/>
        <v>23</v>
      </c>
      <c r="Q31" s="14">
        <f t="shared" si="10"/>
        <v>21</v>
      </c>
      <c r="R31" s="14">
        <f t="shared" si="10"/>
        <v>15</v>
      </c>
      <c r="S31" s="14">
        <f t="shared" si="10"/>
        <v>20</v>
      </c>
      <c r="T31" s="14">
        <f t="shared" si="10"/>
        <v>20</v>
      </c>
      <c r="U31" s="14">
        <f t="shared" si="10"/>
        <v>22</v>
      </c>
      <c r="V31" s="14">
        <f t="shared" si="10"/>
        <v>17</v>
      </c>
      <c r="W31" s="14">
        <f t="shared" si="10"/>
        <v>21</v>
      </c>
      <c r="X31" s="14">
        <f t="shared" si="7"/>
        <v>22</v>
      </c>
      <c r="Y31" s="14">
        <f t="shared" si="1"/>
        <v>22</v>
      </c>
      <c r="Z31" s="14">
        <f t="shared" si="1"/>
        <v>0</v>
      </c>
      <c r="AA31" s="14">
        <f t="shared" si="1"/>
        <v>0</v>
      </c>
      <c r="AB31" s="14">
        <f t="shared" si="1"/>
        <v>0</v>
      </c>
      <c r="AC31" s="14">
        <f t="shared" si="1"/>
        <v>0</v>
      </c>
      <c r="AD31" s="14">
        <f t="shared" si="1"/>
        <v>0</v>
      </c>
      <c r="AE31" s="14">
        <f t="shared" si="1"/>
        <v>0</v>
      </c>
    </row>
    <row r="32" spans="1:31" ht="16.149999999999999" hidden="1" customHeight="1">
      <c r="A32" s="205" t="s">
        <v>13</v>
      </c>
      <c r="B32" s="205"/>
      <c r="C32" s="205"/>
      <c r="D32" s="14">
        <f t="shared" ref="D32:W32" si="11">D$5-D16</f>
        <v>0</v>
      </c>
      <c r="E32" s="14">
        <f t="shared" si="11"/>
        <v>22</v>
      </c>
      <c r="F32" s="14">
        <f t="shared" si="11"/>
        <v>15</v>
      </c>
      <c r="G32" s="14">
        <f t="shared" si="11"/>
        <v>19</v>
      </c>
      <c r="H32" s="14">
        <f t="shared" si="11"/>
        <v>20</v>
      </c>
      <c r="I32" s="14">
        <f t="shared" si="11"/>
        <v>21</v>
      </c>
      <c r="J32" s="14">
        <f t="shared" si="11"/>
        <v>16</v>
      </c>
      <c r="K32" s="14">
        <f t="shared" si="11"/>
        <v>22</v>
      </c>
      <c r="L32" s="14">
        <f t="shared" si="11"/>
        <v>20</v>
      </c>
      <c r="M32" s="14">
        <f t="shared" si="11"/>
        <v>22</v>
      </c>
      <c r="N32" s="14">
        <f t="shared" si="11"/>
        <v>20</v>
      </c>
      <c r="O32" s="14">
        <f t="shared" si="11"/>
        <v>21</v>
      </c>
      <c r="P32" s="14">
        <f t="shared" si="11"/>
        <v>23</v>
      </c>
      <c r="Q32" s="14">
        <f t="shared" si="11"/>
        <v>21</v>
      </c>
      <c r="R32" s="14">
        <f t="shared" si="11"/>
        <v>15</v>
      </c>
      <c r="S32" s="14">
        <f t="shared" si="11"/>
        <v>20</v>
      </c>
      <c r="T32" s="14">
        <f t="shared" si="11"/>
        <v>20</v>
      </c>
      <c r="U32" s="14">
        <f t="shared" si="11"/>
        <v>22</v>
      </c>
      <c r="V32" s="14">
        <f t="shared" si="11"/>
        <v>17</v>
      </c>
      <c r="W32" s="14">
        <f t="shared" si="11"/>
        <v>21</v>
      </c>
      <c r="X32" s="14">
        <f t="shared" si="7"/>
        <v>22</v>
      </c>
      <c r="Y32" s="14">
        <f t="shared" si="1"/>
        <v>22</v>
      </c>
      <c r="Z32" s="14">
        <f t="shared" si="1"/>
        <v>0</v>
      </c>
      <c r="AA32" s="14">
        <f t="shared" si="1"/>
        <v>0</v>
      </c>
      <c r="AB32" s="14">
        <f t="shared" si="1"/>
        <v>0</v>
      </c>
      <c r="AC32" s="14">
        <f t="shared" si="1"/>
        <v>0</v>
      </c>
      <c r="AD32" s="14">
        <f t="shared" si="1"/>
        <v>0</v>
      </c>
      <c r="AE32" s="14">
        <f t="shared" si="1"/>
        <v>0</v>
      </c>
    </row>
    <row r="33" spans="1:31" ht="16.149999999999999" hidden="1" customHeight="1">
      <c r="A33" s="205" t="s">
        <v>14</v>
      </c>
      <c r="B33" s="205"/>
      <c r="C33" s="205"/>
      <c r="D33" s="14">
        <f t="shared" ref="D33:W33" si="12">D$5-D17</f>
        <v>0</v>
      </c>
      <c r="E33" s="14">
        <f t="shared" si="12"/>
        <v>22</v>
      </c>
      <c r="F33" s="14">
        <f t="shared" si="12"/>
        <v>15</v>
      </c>
      <c r="G33" s="14">
        <f t="shared" si="12"/>
        <v>19</v>
      </c>
      <c r="H33" s="14">
        <f t="shared" si="12"/>
        <v>20</v>
      </c>
      <c r="I33" s="14">
        <f t="shared" si="12"/>
        <v>21</v>
      </c>
      <c r="J33" s="14">
        <f t="shared" si="12"/>
        <v>16</v>
      </c>
      <c r="K33" s="14">
        <f t="shared" si="12"/>
        <v>22</v>
      </c>
      <c r="L33" s="14">
        <f t="shared" si="12"/>
        <v>20</v>
      </c>
      <c r="M33" s="14">
        <f t="shared" si="12"/>
        <v>22</v>
      </c>
      <c r="N33" s="14">
        <f t="shared" si="12"/>
        <v>20</v>
      </c>
      <c r="O33" s="14">
        <f t="shared" si="12"/>
        <v>21</v>
      </c>
      <c r="P33" s="14">
        <f t="shared" si="12"/>
        <v>23</v>
      </c>
      <c r="Q33" s="14">
        <f t="shared" si="12"/>
        <v>21</v>
      </c>
      <c r="R33" s="14">
        <f t="shared" si="12"/>
        <v>15</v>
      </c>
      <c r="S33" s="14">
        <f t="shared" si="12"/>
        <v>20</v>
      </c>
      <c r="T33" s="14">
        <f t="shared" si="12"/>
        <v>20</v>
      </c>
      <c r="U33" s="14">
        <f t="shared" si="12"/>
        <v>22</v>
      </c>
      <c r="V33" s="14">
        <f t="shared" si="12"/>
        <v>17</v>
      </c>
      <c r="W33" s="14">
        <f t="shared" si="12"/>
        <v>21</v>
      </c>
      <c r="X33" s="14">
        <f t="shared" si="7"/>
        <v>22</v>
      </c>
      <c r="Y33" s="14">
        <f t="shared" si="1"/>
        <v>22</v>
      </c>
      <c r="Z33" s="14">
        <f t="shared" si="1"/>
        <v>0</v>
      </c>
      <c r="AA33" s="14">
        <f t="shared" si="1"/>
        <v>0</v>
      </c>
      <c r="AB33" s="14">
        <f t="shared" si="1"/>
        <v>0</v>
      </c>
      <c r="AC33" s="14">
        <f t="shared" si="1"/>
        <v>0</v>
      </c>
      <c r="AD33" s="14">
        <f t="shared" si="1"/>
        <v>0</v>
      </c>
      <c r="AE33" s="14">
        <f t="shared" si="1"/>
        <v>0</v>
      </c>
    </row>
    <row r="34" spans="1:31" ht="16.149999999999999" customHeight="1">
      <c r="A34" s="205" t="s">
        <v>15</v>
      </c>
      <c r="B34" s="205"/>
      <c r="C34" s="205"/>
      <c r="D34" s="14">
        <f t="shared" ref="D34:W34" si="13">D$5-D18</f>
        <v>0</v>
      </c>
      <c r="E34" s="14">
        <f t="shared" si="13"/>
        <v>22</v>
      </c>
      <c r="F34" s="14">
        <f t="shared" si="13"/>
        <v>12.5</v>
      </c>
      <c r="G34" s="14">
        <f t="shared" si="13"/>
        <v>19</v>
      </c>
      <c r="H34" s="14">
        <f t="shared" si="13"/>
        <v>15.5</v>
      </c>
      <c r="I34" s="14">
        <f t="shared" si="13"/>
        <v>21</v>
      </c>
      <c r="J34" s="14">
        <f t="shared" si="13"/>
        <v>13.5</v>
      </c>
      <c r="K34" s="14">
        <f t="shared" si="13"/>
        <v>15.5</v>
      </c>
      <c r="L34" s="14">
        <f t="shared" si="13"/>
        <v>19</v>
      </c>
      <c r="M34" s="14">
        <f t="shared" si="13"/>
        <v>18</v>
      </c>
      <c r="N34" s="14">
        <f t="shared" si="13"/>
        <v>19.5</v>
      </c>
      <c r="O34" s="14">
        <f t="shared" si="13"/>
        <v>19</v>
      </c>
      <c r="P34" s="14">
        <f t="shared" si="13"/>
        <v>21.5</v>
      </c>
      <c r="Q34" s="14">
        <f t="shared" si="13"/>
        <v>17</v>
      </c>
      <c r="R34" s="14">
        <f t="shared" si="13"/>
        <v>10.5</v>
      </c>
      <c r="S34" s="14">
        <f t="shared" si="13"/>
        <v>19.5</v>
      </c>
      <c r="T34" s="14">
        <f t="shared" si="13"/>
        <v>14</v>
      </c>
      <c r="U34" s="14">
        <f t="shared" si="13"/>
        <v>17.5</v>
      </c>
      <c r="V34" s="14">
        <f t="shared" si="13"/>
        <v>16</v>
      </c>
      <c r="W34" s="14">
        <f t="shared" si="13"/>
        <v>18</v>
      </c>
      <c r="X34" s="14">
        <f t="shared" si="7"/>
        <v>19</v>
      </c>
      <c r="Y34" s="14">
        <f t="shared" si="1"/>
        <v>19</v>
      </c>
      <c r="Z34" s="14">
        <f t="shared" si="1"/>
        <v>0</v>
      </c>
      <c r="AA34" s="14">
        <f t="shared" si="1"/>
        <v>0</v>
      </c>
      <c r="AB34" s="14">
        <f t="shared" si="1"/>
        <v>0</v>
      </c>
      <c r="AC34" s="14">
        <f t="shared" si="1"/>
        <v>0</v>
      </c>
      <c r="AD34" s="14">
        <f t="shared" si="1"/>
        <v>0</v>
      </c>
      <c r="AE34" s="14">
        <f t="shared" si="1"/>
        <v>0</v>
      </c>
    </row>
    <row r="35" spans="1:31" ht="16.149999999999999" customHeight="1">
      <c r="A35" s="205" t="s">
        <v>16</v>
      </c>
      <c r="B35" s="205"/>
      <c r="C35" s="205"/>
      <c r="D35" s="14">
        <f t="shared" ref="D35:W35" si="14">D$5-D19</f>
        <v>0</v>
      </c>
      <c r="E35" s="14">
        <f t="shared" si="14"/>
        <v>22</v>
      </c>
      <c r="F35" s="14">
        <f t="shared" si="14"/>
        <v>15</v>
      </c>
      <c r="G35" s="14">
        <f t="shared" si="14"/>
        <v>19</v>
      </c>
      <c r="H35" s="14">
        <f t="shared" si="14"/>
        <v>18</v>
      </c>
      <c r="I35" s="14">
        <f t="shared" si="14"/>
        <v>20.5</v>
      </c>
      <c r="J35" s="14">
        <f t="shared" si="14"/>
        <v>15</v>
      </c>
      <c r="K35" s="14">
        <f t="shared" si="14"/>
        <v>22</v>
      </c>
      <c r="L35" s="14">
        <f t="shared" si="14"/>
        <v>17</v>
      </c>
      <c r="M35" s="14">
        <f t="shared" si="14"/>
        <v>21</v>
      </c>
      <c r="N35" s="14">
        <f t="shared" si="14"/>
        <v>18.5</v>
      </c>
      <c r="O35" s="14">
        <f t="shared" si="14"/>
        <v>20.5</v>
      </c>
      <c r="P35" s="14">
        <f t="shared" si="14"/>
        <v>22.5</v>
      </c>
      <c r="Q35" s="14">
        <f t="shared" si="14"/>
        <v>20</v>
      </c>
      <c r="R35" s="14">
        <f t="shared" si="14"/>
        <v>12.5</v>
      </c>
      <c r="S35" s="14">
        <f t="shared" si="14"/>
        <v>20</v>
      </c>
      <c r="T35" s="14">
        <f t="shared" si="14"/>
        <v>15</v>
      </c>
      <c r="U35" s="14">
        <f t="shared" si="14"/>
        <v>22</v>
      </c>
      <c r="V35" s="14">
        <f t="shared" si="14"/>
        <v>17</v>
      </c>
      <c r="W35" s="14">
        <f t="shared" si="14"/>
        <v>21</v>
      </c>
      <c r="X35" s="14">
        <f t="shared" si="7"/>
        <v>19</v>
      </c>
      <c r="Y35" s="14">
        <f t="shared" si="1"/>
        <v>22</v>
      </c>
      <c r="Z35" s="14">
        <f t="shared" si="1"/>
        <v>0</v>
      </c>
      <c r="AA35" s="14">
        <f t="shared" si="1"/>
        <v>0</v>
      </c>
      <c r="AB35" s="14">
        <f t="shared" si="1"/>
        <v>0</v>
      </c>
      <c r="AC35" s="14">
        <f t="shared" si="1"/>
        <v>0</v>
      </c>
      <c r="AD35" s="14">
        <f t="shared" si="1"/>
        <v>0</v>
      </c>
      <c r="AE35" s="14">
        <f t="shared" si="1"/>
        <v>0</v>
      </c>
    </row>
    <row r="36" spans="1:31" ht="16.149999999999999" customHeight="1">
      <c r="A36" s="205" t="s">
        <v>17</v>
      </c>
      <c r="B36" s="205"/>
      <c r="C36" s="205"/>
      <c r="D36" s="14">
        <f t="shared" ref="D36:W36" si="15">D$5-D20</f>
        <v>0</v>
      </c>
      <c r="E36" s="14">
        <f t="shared" si="15"/>
        <v>22</v>
      </c>
      <c r="F36" s="14">
        <f t="shared" si="15"/>
        <v>14.5</v>
      </c>
      <c r="G36" s="14">
        <f t="shared" si="15"/>
        <v>18</v>
      </c>
      <c r="H36" s="14">
        <f t="shared" si="15"/>
        <v>19</v>
      </c>
      <c r="I36" s="14">
        <f t="shared" si="15"/>
        <v>21</v>
      </c>
      <c r="J36" s="14">
        <f t="shared" si="15"/>
        <v>13</v>
      </c>
      <c r="K36" s="14">
        <f t="shared" si="15"/>
        <v>22</v>
      </c>
      <c r="L36" s="14">
        <f t="shared" si="15"/>
        <v>20</v>
      </c>
      <c r="M36" s="14">
        <f t="shared" si="15"/>
        <v>17</v>
      </c>
      <c r="N36" s="14">
        <f t="shared" si="15"/>
        <v>20</v>
      </c>
      <c r="O36" s="14">
        <f t="shared" si="15"/>
        <v>19.5</v>
      </c>
      <c r="P36" s="14">
        <f t="shared" si="15"/>
        <v>22.5</v>
      </c>
      <c r="Q36" s="14">
        <f t="shared" si="15"/>
        <v>16</v>
      </c>
      <c r="R36" s="14">
        <f t="shared" si="15"/>
        <v>10.5</v>
      </c>
      <c r="S36" s="14">
        <f t="shared" si="15"/>
        <v>18.5</v>
      </c>
      <c r="T36" s="14">
        <f t="shared" si="15"/>
        <v>20</v>
      </c>
      <c r="U36" s="14">
        <f t="shared" si="15"/>
        <v>22</v>
      </c>
      <c r="V36" s="14">
        <f t="shared" si="15"/>
        <v>17</v>
      </c>
      <c r="W36" s="14">
        <f t="shared" si="15"/>
        <v>18</v>
      </c>
      <c r="X36" s="14">
        <f t="shared" si="7"/>
        <v>19</v>
      </c>
      <c r="Y36" s="14">
        <f t="shared" si="1"/>
        <v>21</v>
      </c>
      <c r="Z36" s="14">
        <f t="shared" si="1"/>
        <v>0</v>
      </c>
      <c r="AA36" s="14">
        <f t="shared" si="1"/>
        <v>0</v>
      </c>
      <c r="AB36" s="14">
        <f t="shared" si="1"/>
        <v>0</v>
      </c>
      <c r="AC36" s="14">
        <f t="shared" si="1"/>
        <v>0</v>
      </c>
      <c r="AD36" s="14">
        <f t="shared" si="1"/>
        <v>0</v>
      </c>
      <c r="AE36" s="14">
        <f t="shared" si="1"/>
        <v>0</v>
      </c>
    </row>
    <row r="37" spans="1:31" ht="16.149999999999999" hidden="1" customHeight="1">
      <c r="A37" s="205" t="s">
        <v>18</v>
      </c>
      <c r="B37" s="205"/>
      <c r="C37" s="205"/>
      <c r="D37" s="14">
        <f t="shared" ref="D37:AE37" si="16">D19-D21</f>
        <v>0</v>
      </c>
      <c r="E37" s="14">
        <f t="shared" si="16"/>
        <v>0</v>
      </c>
      <c r="F37" s="14">
        <f t="shared" si="16"/>
        <v>0</v>
      </c>
      <c r="G37" s="14">
        <f t="shared" si="16"/>
        <v>0</v>
      </c>
      <c r="H37" s="14">
        <f t="shared" si="16"/>
        <v>2</v>
      </c>
      <c r="I37" s="14">
        <f t="shared" si="16"/>
        <v>0.5</v>
      </c>
      <c r="J37" s="14">
        <f t="shared" si="16"/>
        <v>1</v>
      </c>
      <c r="K37" s="14">
        <f t="shared" si="16"/>
        <v>0</v>
      </c>
      <c r="L37" s="14">
        <f t="shared" si="16"/>
        <v>3</v>
      </c>
      <c r="M37" s="14">
        <f t="shared" si="16"/>
        <v>1</v>
      </c>
      <c r="N37" s="14">
        <f t="shared" si="16"/>
        <v>1.5</v>
      </c>
      <c r="O37" s="14">
        <f t="shared" si="16"/>
        <v>0.5</v>
      </c>
      <c r="P37" s="14">
        <f t="shared" si="16"/>
        <v>0.5</v>
      </c>
      <c r="Q37" s="14">
        <f t="shared" si="16"/>
        <v>1</v>
      </c>
      <c r="R37" s="14">
        <f t="shared" si="16"/>
        <v>2.5</v>
      </c>
      <c r="S37" s="14">
        <f t="shared" si="16"/>
        <v>0</v>
      </c>
      <c r="T37" s="14">
        <f t="shared" si="16"/>
        <v>5</v>
      </c>
      <c r="U37" s="14">
        <f t="shared" si="16"/>
        <v>0</v>
      </c>
      <c r="V37" s="14">
        <f t="shared" si="16"/>
        <v>0</v>
      </c>
      <c r="W37" s="14">
        <f t="shared" si="16"/>
        <v>0</v>
      </c>
      <c r="X37" s="14">
        <f t="shared" si="16"/>
        <v>3</v>
      </c>
      <c r="Y37" s="14">
        <f t="shared" si="16"/>
        <v>0</v>
      </c>
      <c r="Z37" s="14">
        <f t="shared" si="16"/>
        <v>0</v>
      </c>
      <c r="AA37" s="14">
        <f t="shared" si="16"/>
        <v>0</v>
      </c>
      <c r="AB37" s="14">
        <f t="shared" si="16"/>
        <v>0</v>
      </c>
      <c r="AC37" s="14">
        <f t="shared" si="16"/>
        <v>0</v>
      </c>
      <c r="AD37" s="14">
        <f t="shared" si="16"/>
        <v>0</v>
      </c>
      <c r="AE37" s="14">
        <f t="shared" si="16"/>
        <v>0</v>
      </c>
    </row>
    <row r="38" spans="1:31" ht="25.15" customHeight="1">
      <c r="A38" s="204" t="s">
        <v>20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</row>
    <row r="39" spans="1:31" ht="16.149999999999999" customHeight="1">
      <c r="A39" s="205" t="s">
        <v>4</v>
      </c>
      <c r="B39" s="205"/>
      <c r="C39" s="205"/>
      <c r="D39" s="10"/>
      <c r="E39" s="10"/>
      <c r="F39" s="10"/>
      <c r="G39" s="10"/>
      <c r="H39" s="10"/>
      <c r="I39" s="10"/>
      <c r="J39" s="10"/>
      <c r="K39" s="10"/>
      <c r="L39" s="10">
        <v>0.5</v>
      </c>
      <c r="M39" s="10"/>
      <c r="N39" s="10"/>
      <c r="O39" s="10"/>
      <c r="P39" s="10"/>
      <c r="Q39" s="10"/>
      <c r="R39" s="10">
        <v>0.5</v>
      </c>
      <c r="S39" s="10">
        <v>0.5</v>
      </c>
      <c r="T39" s="10"/>
      <c r="U39" s="10"/>
      <c r="V39" s="10"/>
      <c r="W39" s="10"/>
      <c r="X39" s="10"/>
      <c r="Y39" s="10">
        <v>2.75</v>
      </c>
      <c r="Z39" s="10"/>
      <c r="AA39" s="10"/>
      <c r="AB39" s="10"/>
      <c r="AC39" s="10"/>
      <c r="AD39" s="10"/>
      <c r="AE39" s="10"/>
    </row>
    <row r="40" spans="1:31" ht="16.149999999999999" customHeight="1">
      <c r="A40" s="205" t="s">
        <v>5</v>
      </c>
      <c r="B40" s="205"/>
      <c r="C40" s="20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>
        <v>0.5</v>
      </c>
      <c r="O40" s="10"/>
      <c r="P40" s="10"/>
      <c r="Q40" s="10"/>
      <c r="R40" s="10"/>
      <c r="S40" s="10"/>
      <c r="T40" s="10"/>
      <c r="U40" s="10">
        <v>1</v>
      </c>
      <c r="V40" s="10"/>
      <c r="W40" s="10"/>
      <c r="X40" s="10"/>
      <c r="Y40" s="10">
        <v>3.25</v>
      </c>
      <c r="Z40" s="10"/>
      <c r="AA40" s="10"/>
      <c r="AB40" s="10"/>
      <c r="AC40" s="10"/>
      <c r="AD40" s="10"/>
      <c r="AE40" s="10"/>
    </row>
    <row r="41" spans="1:31" ht="16.149999999999999" customHeight="1">
      <c r="A41" s="205" t="s">
        <v>6</v>
      </c>
      <c r="B41" s="205"/>
      <c r="C41" s="205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>
        <v>0.5</v>
      </c>
      <c r="V41" s="10"/>
      <c r="W41" s="10"/>
      <c r="X41" s="10">
        <v>0.75</v>
      </c>
      <c r="Y41" s="10">
        <v>3</v>
      </c>
      <c r="Z41" s="10"/>
      <c r="AA41" s="10"/>
      <c r="AB41" s="10"/>
      <c r="AC41" s="10"/>
      <c r="AD41" s="10"/>
      <c r="AE41" s="10"/>
    </row>
    <row r="42" spans="1:31" ht="16.149999999999999" customHeight="1">
      <c r="A42" s="205" t="s">
        <v>7</v>
      </c>
      <c r="B42" s="205"/>
      <c r="C42" s="205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>
        <v>0.5</v>
      </c>
      <c r="V42" s="10"/>
      <c r="W42" s="10"/>
      <c r="X42" s="10"/>
      <c r="Y42" s="10">
        <v>2.25</v>
      </c>
      <c r="Z42" s="10"/>
      <c r="AA42" s="10"/>
      <c r="AB42" s="10"/>
      <c r="AC42" s="10"/>
      <c r="AD42" s="10"/>
      <c r="AE42" s="10"/>
    </row>
    <row r="43" spans="1:31" ht="16.149999999999999" customHeight="1">
      <c r="A43" s="205" t="s">
        <v>8</v>
      </c>
      <c r="B43" s="205"/>
      <c r="C43" s="20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>
        <v>0.5</v>
      </c>
      <c r="S43" s="10">
        <v>0.5</v>
      </c>
      <c r="T43" s="10"/>
      <c r="U43" s="10"/>
      <c r="V43" s="10"/>
      <c r="W43" s="10"/>
      <c r="X43" s="10"/>
      <c r="Y43" s="10">
        <v>2.25</v>
      </c>
      <c r="Z43" s="10"/>
      <c r="AA43" s="10"/>
      <c r="AB43" s="10"/>
      <c r="AC43" s="10"/>
      <c r="AD43" s="10"/>
      <c r="AE43" s="10"/>
    </row>
    <row r="44" spans="1:31" ht="16.149999999999999" hidden="1" customHeight="1">
      <c r="A44" s="205" t="s">
        <v>9</v>
      </c>
      <c r="B44" s="205"/>
      <c r="C44" s="205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149999999999999" hidden="1" customHeight="1">
      <c r="A45" s="205" t="s">
        <v>10</v>
      </c>
      <c r="B45" s="205"/>
      <c r="C45" s="205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31" ht="16.149999999999999" hidden="1" customHeight="1">
      <c r="A46" s="205" t="s">
        <v>11</v>
      </c>
      <c r="B46" s="205"/>
      <c r="C46" s="205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1:31" ht="15" hidden="1" customHeight="1">
      <c r="A47" s="205" t="s">
        <v>12</v>
      </c>
      <c r="B47" s="205"/>
      <c r="C47" s="205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  <row r="48" spans="1:31" ht="15" hidden="1" customHeight="1">
      <c r="A48" s="205" t="s">
        <v>13</v>
      </c>
      <c r="B48" s="205"/>
      <c r="C48" s="20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</row>
    <row r="49" spans="1:31" ht="25.15" customHeight="1">
      <c r="A49" s="204" t="s">
        <v>21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</row>
    <row r="50" spans="1:31" ht="15" customHeight="1">
      <c r="A50" s="205" t="s">
        <v>4</v>
      </c>
      <c r="B50" s="205"/>
      <c r="C50" s="205"/>
      <c r="D50" s="17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1:31" ht="16.149999999999999" customHeight="1">
      <c r="A51" s="205" t="s">
        <v>5</v>
      </c>
      <c r="B51" s="205"/>
      <c r="C51" s="205"/>
      <c r="D51" s="10"/>
      <c r="E51" s="10"/>
      <c r="F51" s="10"/>
      <c r="G51" s="10"/>
      <c r="H51" s="10"/>
      <c r="I51" s="10"/>
      <c r="J51" s="10"/>
      <c r="K51" s="10"/>
      <c r="L51" s="10"/>
      <c r="M51" s="10">
        <v>0.125</v>
      </c>
      <c r="N51" s="10">
        <v>0.5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spans="1:31" ht="16.149999999999999" customHeight="1">
      <c r="A52" s="205" t="s">
        <v>6</v>
      </c>
      <c r="B52" s="205"/>
      <c r="C52" s="20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31" ht="16.149999999999999" customHeight="1">
      <c r="A53" s="205" t="s">
        <v>7</v>
      </c>
      <c r="B53" s="205"/>
      <c r="C53" s="205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 ht="16.149999999999999" customHeight="1">
      <c r="A54" s="205" t="s">
        <v>8</v>
      </c>
      <c r="B54" s="205"/>
      <c r="C54" s="205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1:31" ht="16.149999999999999" hidden="1" customHeight="1">
      <c r="A55" s="205" t="s">
        <v>9</v>
      </c>
      <c r="B55" s="205"/>
      <c r="C55" s="205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149999999999999" hidden="1" customHeight="1">
      <c r="A56" s="205" t="s">
        <v>10</v>
      </c>
      <c r="B56" s="205"/>
      <c r="C56" s="205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 ht="16.149999999999999" hidden="1" customHeight="1">
      <c r="A57" s="205" t="s">
        <v>11</v>
      </c>
      <c r="B57" s="205"/>
      <c r="C57" s="205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pans="1:31" ht="16.149999999999999" hidden="1" customHeight="1">
      <c r="A58" s="205" t="s">
        <v>12</v>
      </c>
      <c r="B58" s="205"/>
      <c r="C58" s="205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1" ht="16.149999999999999" hidden="1" customHeight="1">
      <c r="A59" s="205" t="s">
        <v>13</v>
      </c>
      <c r="B59" s="205"/>
      <c r="C59" s="20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</row>
    <row r="60" spans="1:31" ht="45.75" customHeight="1">
      <c r="A60" s="18"/>
      <c r="B60" s="19" t="s">
        <v>22</v>
      </c>
      <c r="C60" s="19" t="s">
        <v>23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1:31" ht="15">
      <c r="A61" s="21" t="s">
        <v>4</v>
      </c>
      <c r="B61" s="22">
        <v>15</v>
      </c>
      <c r="C61" s="22">
        <f t="shared" ref="C61:C75" si="17">B61*21</f>
        <v>315</v>
      </c>
      <c r="D61" s="23">
        <f t="shared" ref="D61:AE61" si="18">$B$61*(D23-D50-D39)+(($B$81*D39)+($B$82*D50))</f>
        <v>0</v>
      </c>
      <c r="E61" s="23">
        <f t="shared" si="18"/>
        <v>315</v>
      </c>
      <c r="F61" s="23">
        <f t="shared" si="18"/>
        <v>195</v>
      </c>
      <c r="G61" s="23">
        <f t="shared" si="18"/>
        <v>270</v>
      </c>
      <c r="H61" s="23">
        <f t="shared" si="18"/>
        <v>195</v>
      </c>
      <c r="I61" s="23">
        <f t="shared" si="18"/>
        <v>292.5</v>
      </c>
      <c r="J61" s="23">
        <f t="shared" si="18"/>
        <v>67.5</v>
      </c>
      <c r="K61" s="23">
        <f t="shared" si="18"/>
        <v>292.5</v>
      </c>
      <c r="L61" s="23">
        <f t="shared" si="18"/>
        <v>286.8046875</v>
      </c>
      <c r="M61" s="23">
        <f t="shared" si="18"/>
        <v>292.5</v>
      </c>
      <c r="N61" s="23">
        <f t="shared" si="18"/>
        <v>217.5</v>
      </c>
      <c r="O61" s="23">
        <f t="shared" si="18"/>
        <v>255</v>
      </c>
      <c r="P61" s="23">
        <f t="shared" si="18"/>
        <v>277.5</v>
      </c>
      <c r="Q61" s="23">
        <f t="shared" si="18"/>
        <v>285</v>
      </c>
      <c r="R61" s="23">
        <f t="shared" si="18"/>
        <v>159.3046875</v>
      </c>
      <c r="S61" s="23">
        <f t="shared" si="18"/>
        <v>271.8046875</v>
      </c>
      <c r="T61" s="23">
        <f t="shared" si="18"/>
        <v>292.5</v>
      </c>
      <c r="U61" s="23">
        <f t="shared" si="18"/>
        <v>225</v>
      </c>
      <c r="V61" s="23">
        <f t="shared" si="18"/>
        <v>255</v>
      </c>
      <c r="W61" s="23">
        <f t="shared" si="18"/>
        <v>270</v>
      </c>
      <c r="X61" s="23">
        <f t="shared" si="18"/>
        <v>225</v>
      </c>
      <c r="Y61" s="23">
        <f t="shared" si="18"/>
        <v>253.67578125</v>
      </c>
      <c r="Z61" s="23">
        <f t="shared" si="18"/>
        <v>0</v>
      </c>
      <c r="AA61" s="23">
        <f t="shared" si="18"/>
        <v>0</v>
      </c>
      <c r="AB61" s="23">
        <f t="shared" si="18"/>
        <v>0</v>
      </c>
      <c r="AC61" s="23">
        <f t="shared" si="18"/>
        <v>0</v>
      </c>
      <c r="AD61" s="23">
        <f t="shared" si="18"/>
        <v>0</v>
      </c>
      <c r="AE61" s="23">
        <f t="shared" si="18"/>
        <v>0</v>
      </c>
    </row>
    <row r="62" spans="1:31" ht="15">
      <c r="A62" s="21" t="s">
        <v>5</v>
      </c>
      <c r="B62" s="22">
        <v>15</v>
      </c>
      <c r="C62" s="22">
        <f t="shared" si="17"/>
        <v>315</v>
      </c>
      <c r="D62" s="23">
        <f t="shared" ref="D62:AE62" si="19">$B$62*(D24-D51-D40)+(($B$81*D40)+($B$82*D51))</f>
        <v>0</v>
      </c>
      <c r="E62" s="23">
        <f t="shared" si="19"/>
        <v>300</v>
      </c>
      <c r="F62" s="23">
        <f t="shared" si="19"/>
        <v>225</v>
      </c>
      <c r="G62" s="23">
        <f t="shared" si="19"/>
        <v>285</v>
      </c>
      <c r="H62" s="23">
        <f t="shared" si="19"/>
        <v>210</v>
      </c>
      <c r="I62" s="23">
        <f t="shared" si="19"/>
        <v>240</v>
      </c>
      <c r="J62" s="23">
        <f t="shared" si="19"/>
        <v>75</v>
      </c>
      <c r="K62" s="23">
        <f t="shared" si="19"/>
        <v>300</v>
      </c>
      <c r="L62" s="23">
        <f t="shared" si="19"/>
        <v>255</v>
      </c>
      <c r="M62" s="23">
        <f t="shared" si="19"/>
        <v>314.765625</v>
      </c>
      <c r="N62" s="23">
        <f t="shared" si="19"/>
        <v>263.3671875</v>
      </c>
      <c r="O62" s="23">
        <f t="shared" si="19"/>
        <v>307.5</v>
      </c>
      <c r="P62" s="23">
        <f t="shared" si="19"/>
        <v>247.5</v>
      </c>
      <c r="Q62" s="23">
        <f t="shared" si="19"/>
        <v>300</v>
      </c>
      <c r="R62" s="23">
        <f t="shared" si="19"/>
        <v>217.5</v>
      </c>
      <c r="S62" s="23">
        <f t="shared" si="19"/>
        <v>255</v>
      </c>
      <c r="T62" s="23">
        <f t="shared" si="19"/>
        <v>262.5</v>
      </c>
      <c r="U62" s="23">
        <f t="shared" si="19"/>
        <v>243.609375</v>
      </c>
      <c r="V62" s="23">
        <f t="shared" si="19"/>
        <v>255</v>
      </c>
      <c r="W62" s="23">
        <f t="shared" si="19"/>
        <v>277.5</v>
      </c>
      <c r="X62" s="23">
        <f t="shared" si="19"/>
        <v>195</v>
      </c>
      <c r="Y62" s="23">
        <f t="shared" si="19"/>
        <v>247.98046875</v>
      </c>
      <c r="Z62" s="23">
        <f t="shared" si="19"/>
        <v>0</v>
      </c>
      <c r="AA62" s="23">
        <f t="shared" si="19"/>
        <v>0</v>
      </c>
      <c r="AB62" s="23">
        <f t="shared" si="19"/>
        <v>0</v>
      </c>
      <c r="AC62" s="23">
        <f t="shared" si="19"/>
        <v>0</v>
      </c>
      <c r="AD62" s="23">
        <f t="shared" si="19"/>
        <v>0</v>
      </c>
      <c r="AE62" s="23">
        <f t="shared" si="19"/>
        <v>0</v>
      </c>
    </row>
    <row r="63" spans="1:31" ht="15">
      <c r="A63" s="21" t="s">
        <v>6</v>
      </c>
      <c r="B63" s="22">
        <v>15</v>
      </c>
      <c r="C63" s="22">
        <f t="shared" si="17"/>
        <v>315</v>
      </c>
      <c r="D63" s="23">
        <f t="shared" ref="D63:AE63" si="20">$B$63*(D25-D52-D41)+(($B$81*D41)+($B$82*D52))</f>
        <v>0</v>
      </c>
      <c r="E63" s="23">
        <f t="shared" si="20"/>
        <v>300</v>
      </c>
      <c r="F63" s="23">
        <f t="shared" si="20"/>
        <v>225</v>
      </c>
      <c r="G63" s="23">
        <f t="shared" si="20"/>
        <v>285</v>
      </c>
      <c r="H63" s="23">
        <f t="shared" si="20"/>
        <v>247.5</v>
      </c>
      <c r="I63" s="23">
        <f t="shared" si="20"/>
        <v>270</v>
      </c>
      <c r="J63" s="23">
        <f t="shared" si="20"/>
        <v>67.5</v>
      </c>
      <c r="K63" s="23">
        <f t="shared" si="20"/>
        <v>277.5</v>
      </c>
      <c r="L63" s="23">
        <f t="shared" si="20"/>
        <v>300</v>
      </c>
      <c r="M63" s="23">
        <f t="shared" si="20"/>
        <v>322.5</v>
      </c>
      <c r="N63" s="23">
        <f t="shared" si="20"/>
        <v>277.5</v>
      </c>
      <c r="O63" s="23">
        <f t="shared" si="20"/>
        <v>292.5</v>
      </c>
      <c r="P63" s="23">
        <f t="shared" si="20"/>
        <v>292.5</v>
      </c>
      <c r="Q63" s="23">
        <f t="shared" si="20"/>
        <v>307.5</v>
      </c>
      <c r="R63" s="23">
        <f t="shared" si="20"/>
        <v>202.5</v>
      </c>
      <c r="S63" s="23">
        <f t="shared" si="20"/>
        <v>277.5</v>
      </c>
      <c r="T63" s="23">
        <f t="shared" si="20"/>
        <v>292.5</v>
      </c>
      <c r="U63" s="23">
        <f t="shared" si="20"/>
        <v>324.3046875</v>
      </c>
      <c r="V63" s="23">
        <f t="shared" si="20"/>
        <v>255</v>
      </c>
      <c r="W63" s="23">
        <f t="shared" si="20"/>
        <v>262.5</v>
      </c>
      <c r="X63" s="23">
        <f t="shared" si="20"/>
        <v>216.45703125</v>
      </c>
      <c r="Y63" s="23">
        <f t="shared" si="20"/>
        <v>250.828125</v>
      </c>
      <c r="Z63" s="23">
        <f t="shared" si="20"/>
        <v>0</v>
      </c>
      <c r="AA63" s="23">
        <f t="shared" si="20"/>
        <v>0</v>
      </c>
      <c r="AB63" s="23">
        <f t="shared" si="20"/>
        <v>0</v>
      </c>
      <c r="AC63" s="23">
        <f t="shared" si="20"/>
        <v>0</v>
      </c>
      <c r="AD63" s="23">
        <f t="shared" si="20"/>
        <v>0</v>
      </c>
      <c r="AE63" s="23">
        <f t="shared" si="20"/>
        <v>0</v>
      </c>
    </row>
    <row r="64" spans="1:31" ht="15">
      <c r="A64" s="21" t="s">
        <v>7</v>
      </c>
      <c r="B64" s="22">
        <v>15</v>
      </c>
      <c r="C64" s="22">
        <f t="shared" si="17"/>
        <v>315</v>
      </c>
      <c r="D64" s="23">
        <f t="shared" ref="D64:AE64" si="21">$B$64*(D26-D53-D42)+(($B$81*D42)+($B$82*D53))</f>
        <v>0</v>
      </c>
      <c r="E64" s="23">
        <f t="shared" si="21"/>
        <v>322.5</v>
      </c>
      <c r="F64" s="23">
        <f t="shared" si="21"/>
        <v>202.5</v>
      </c>
      <c r="G64" s="23">
        <f t="shared" si="21"/>
        <v>285</v>
      </c>
      <c r="H64" s="23">
        <f t="shared" si="21"/>
        <v>255</v>
      </c>
      <c r="I64" s="23">
        <f t="shared" si="21"/>
        <v>300</v>
      </c>
      <c r="J64" s="23">
        <f t="shared" si="21"/>
        <v>75</v>
      </c>
      <c r="K64" s="23">
        <f t="shared" si="21"/>
        <v>225</v>
      </c>
      <c r="L64" s="23">
        <f t="shared" si="21"/>
        <v>285</v>
      </c>
      <c r="M64" s="23">
        <f t="shared" si="21"/>
        <v>300</v>
      </c>
      <c r="N64" s="23">
        <f t="shared" si="21"/>
        <v>300</v>
      </c>
      <c r="O64" s="23">
        <f t="shared" si="21"/>
        <v>311.25</v>
      </c>
      <c r="P64" s="23">
        <f t="shared" si="21"/>
        <v>345</v>
      </c>
      <c r="Q64" s="23">
        <f t="shared" si="21"/>
        <v>285</v>
      </c>
      <c r="R64" s="23">
        <f t="shared" si="21"/>
        <v>217.5</v>
      </c>
      <c r="S64" s="23">
        <f t="shared" si="21"/>
        <v>300</v>
      </c>
      <c r="T64" s="23">
        <f t="shared" si="21"/>
        <v>300</v>
      </c>
      <c r="U64" s="23">
        <f t="shared" si="21"/>
        <v>324.3046875</v>
      </c>
      <c r="V64" s="23">
        <f t="shared" si="21"/>
        <v>255</v>
      </c>
      <c r="W64" s="23">
        <f t="shared" si="21"/>
        <v>292.5</v>
      </c>
      <c r="X64" s="23">
        <f t="shared" si="21"/>
        <v>225</v>
      </c>
      <c r="Y64" s="23">
        <f t="shared" si="21"/>
        <v>259.37109375</v>
      </c>
      <c r="Z64" s="23">
        <f t="shared" si="21"/>
        <v>0</v>
      </c>
      <c r="AA64" s="23">
        <f t="shared" si="21"/>
        <v>0</v>
      </c>
      <c r="AB64" s="23">
        <f t="shared" si="21"/>
        <v>0</v>
      </c>
      <c r="AC64" s="23">
        <f t="shared" si="21"/>
        <v>0</v>
      </c>
      <c r="AD64" s="23">
        <f t="shared" si="21"/>
        <v>0</v>
      </c>
      <c r="AE64" s="23">
        <f t="shared" si="21"/>
        <v>0</v>
      </c>
    </row>
    <row r="65" spans="1:31" ht="15">
      <c r="A65" s="21" t="s">
        <v>8</v>
      </c>
      <c r="B65" s="22">
        <v>15</v>
      </c>
      <c r="C65" s="22">
        <f t="shared" si="17"/>
        <v>315</v>
      </c>
      <c r="D65" s="23">
        <f t="shared" ref="D65:AE65" si="22">$B$65*(D27-D54-D43)+(($B$81*D43)+($B$82*D54))</f>
        <v>0</v>
      </c>
      <c r="E65" s="23">
        <f t="shared" si="22"/>
        <v>315</v>
      </c>
      <c r="F65" s="23">
        <f t="shared" si="22"/>
        <v>210</v>
      </c>
      <c r="G65" s="23">
        <f t="shared" si="22"/>
        <v>285</v>
      </c>
      <c r="H65" s="23">
        <f t="shared" si="22"/>
        <v>262.5</v>
      </c>
      <c r="I65" s="23">
        <f t="shared" si="22"/>
        <v>315</v>
      </c>
      <c r="J65" s="23">
        <f t="shared" si="22"/>
        <v>60</v>
      </c>
      <c r="K65" s="23">
        <f t="shared" si="22"/>
        <v>270</v>
      </c>
      <c r="L65" s="23">
        <f t="shared" si="22"/>
        <v>210</v>
      </c>
      <c r="M65" s="23">
        <f t="shared" si="22"/>
        <v>300</v>
      </c>
      <c r="N65" s="23">
        <f t="shared" si="22"/>
        <v>270</v>
      </c>
      <c r="O65" s="23">
        <f t="shared" si="22"/>
        <v>311.25</v>
      </c>
      <c r="P65" s="23">
        <f t="shared" si="22"/>
        <v>345</v>
      </c>
      <c r="Q65" s="23">
        <f t="shared" si="22"/>
        <v>300</v>
      </c>
      <c r="R65" s="23">
        <f t="shared" si="22"/>
        <v>196.8046875</v>
      </c>
      <c r="S65" s="23">
        <f t="shared" si="22"/>
        <v>294.3046875</v>
      </c>
      <c r="T65" s="23">
        <f t="shared" si="22"/>
        <v>285</v>
      </c>
      <c r="U65" s="23">
        <f t="shared" si="22"/>
        <v>270</v>
      </c>
      <c r="V65" s="23">
        <f t="shared" si="22"/>
        <v>255</v>
      </c>
      <c r="W65" s="23">
        <f t="shared" si="22"/>
        <v>292.5</v>
      </c>
      <c r="X65" s="23">
        <f t="shared" si="22"/>
        <v>225</v>
      </c>
      <c r="Y65" s="23">
        <f t="shared" si="22"/>
        <v>259.37109375</v>
      </c>
      <c r="Z65" s="23">
        <f t="shared" si="22"/>
        <v>0</v>
      </c>
      <c r="AA65" s="23">
        <f t="shared" si="22"/>
        <v>0</v>
      </c>
      <c r="AB65" s="23">
        <f t="shared" si="22"/>
        <v>0</v>
      </c>
      <c r="AC65" s="23">
        <f t="shared" si="22"/>
        <v>0</v>
      </c>
      <c r="AD65" s="23">
        <f t="shared" si="22"/>
        <v>0</v>
      </c>
      <c r="AE65" s="23">
        <f t="shared" si="22"/>
        <v>0</v>
      </c>
    </row>
    <row r="66" spans="1:31" ht="15" hidden="1">
      <c r="A66" s="21" t="s">
        <v>9</v>
      </c>
      <c r="B66" s="22">
        <v>15</v>
      </c>
      <c r="C66" s="22">
        <f t="shared" si="17"/>
        <v>315</v>
      </c>
      <c r="D66" s="23">
        <f t="shared" ref="D66:M70" si="23">B66*(D28-D55-D44)+(($B$81*D44)+($B$82*D55))</f>
        <v>0</v>
      </c>
      <c r="E66" s="23">
        <f t="shared" si="23"/>
        <v>6930</v>
      </c>
      <c r="F66" s="23">
        <f t="shared" si="23"/>
        <v>0</v>
      </c>
      <c r="G66" s="23">
        <f t="shared" si="23"/>
        <v>131670</v>
      </c>
      <c r="H66" s="23">
        <f t="shared" si="23"/>
        <v>0</v>
      </c>
      <c r="I66" s="23">
        <f t="shared" si="23"/>
        <v>2765070</v>
      </c>
      <c r="J66" s="23">
        <f t="shared" si="23"/>
        <v>0</v>
      </c>
      <c r="K66" s="23">
        <f t="shared" si="23"/>
        <v>60831540</v>
      </c>
      <c r="L66" s="23">
        <f t="shared" si="23"/>
        <v>0</v>
      </c>
      <c r="M66" s="23">
        <f t="shared" si="23"/>
        <v>1338293880</v>
      </c>
      <c r="N66" s="23">
        <f t="shared" ref="N66:W70" si="24">L66*(N28-N55-N44)+(($B$81*N44)+($B$82*N55))</f>
        <v>0</v>
      </c>
      <c r="O66" s="23">
        <f t="shared" si="24"/>
        <v>28104171480</v>
      </c>
      <c r="P66" s="23">
        <f t="shared" si="24"/>
        <v>0</v>
      </c>
      <c r="Q66" s="23">
        <f t="shared" si="24"/>
        <v>590187601080</v>
      </c>
      <c r="R66" s="23">
        <f t="shared" si="24"/>
        <v>0</v>
      </c>
      <c r="S66" s="23">
        <f t="shared" si="24"/>
        <v>11803752021600</v>
      </c>
      <c r="T66" s="23">
        <f t="shared" si="24"/>
        <v>0</v>
      </c>
      <c r="U66" s="23">
        <f t="shared" si="24"/>
        <v>259682544475200</v>
      </c>
      <c r="V66" s="23">
        <f t="shared" si="24"/>
        <v>0</v>
      </c>
      <c r="W66" s="23">
        <f t="shared" si="24"/>
        <v>5453333433979200</v>
      </c>
      <c r="X66" s="23">
        <f t="shared" ref="X66:AE70" si="25">V66*(X28-X55-X44)+(($B$81*X44)+($B$82*X55))</f>
        <v>0</v>
      </c>
      <c r="Y66" s="23">
        <f t="shared" si="25"/>
        <v>1.199733355475424E+17</v>
      </c>
      <c r="Z66" s="23">
        <f t="shared" si="25"/>
        <v>0</v>
      </c>
      <c r="AA66" s="23">
        <f t="shared" si="25"/>
        <v>0</v>
      </c>
      <c r="AB66" s="23">
        <f t="shared" si="25"/>
        <v>0</v>
      </c>
      <c r="AC66" s="23">
        <f t="shared" si="25"/>
        <v>0</v>
      </c>
      <c r="AD66" s="23">
        <f t="shared" si="25"/>
        <v>0</v>
      </c>
      <c r="AE66" s="23">
        <f t="shared" si="25"/>
        <v>0</v>
      </c>
    </row>
    <row r="67" spans="1:31" ht="15" hidden="1">
      <c r="A67" s="21" t="s">
        <v>10</v>
      </c>
      <c r="B67" s="22">
        <v>15</v>
      </c>
      <c r="C67" s="22">
        <f t="shared" si="17"/>
        <v>315</v>
      </c>
      <c r="D67" s="23">
        <f t="shared" si="23"/>
        <v>0</v>
      </c>
      <c r="E67" s="23">
        <f t="shared" si="23"/>
        <v>6930</v>
      </c>
      <c r="F67" s="23">
        <f t="shared" si="23"/>
        <v>0</v>
      </c>
      <c r="G67" s="23">
        <f t="shared" si="23"/>
        <v>131670</v>
      </c>
      <c r="H67" s="23">
        <f t="shared" si="23"/>
        <v>0</v>
      </c>
      <c r="I67" s="23">
        <f t="shared" si="23"/>
        <v>2765070</v>
      </c>
      <c r="J67" s="23">
        <f t="shared" si="23"/>
        <v>0</v>
      </c>
      <c r="K67" s="23">
        <f t="shared" si="23"/>
        <v>60831540</v>
      </c>
      <c r="L67" s="23">
        <f t="shared" si="23"/>
        <v>0</v>
      </c>
      <c r="M67" s="23">
        <f t="shared" si="23"/>
        <v>1338293880</v>
      </c>
      <c r="N67" s="23">
        <f t="shared" si="24"/>
        <v>0</v>
      </c>
      <c r="O67" s="23">
        <f t="shared" si="24"/>
        <v>28104171480</v>
      </c>
      <c r="P67" s="23">
        <f t="shared" si="24"/>
        <v>0</v>
      </c>
      <c r="Q67" s="23">
        <f t="shared" si="24"/>
        <v>590187601080</v>
      </c>
      <c r="R67" s="23">
        <f t="shared" si="24"/>
        <v>0</v>
      </c>
      <c r="S67" s="23">
        <f t="shared" si="24"/>
        <v>11803752021600</v>
      </c>
      <c r="T67" s="23">
        <f t="shared" si="24"/>
        <v>0</v>
      </c>
      <c r="U67" s="23">
        <f t="shared" si="24"/>
        <v>259682544475200</v>
      </c>
      <c r="V67" s="23">
        <f t="shared" si="24"/>
        <v>0</v>
      </c>
      <c r="W67" s="23">
        <f t="shared" si="24"/>
        <v>5453333433979200</v>
      </c>
      <c r="X67" s="23">
        <f t="shared" si="25"/>
        <v>0</v>
      </c>
      <c r="Y67" s="23">
        <f t="shared" si="25"/>
        <v>1.199733355475424E+17</v>
      </c>
      <c r="Z67" s="23">
        <f t="shared" si="25"/>
        <v>0</v>
      </c>
      <c r="AA67" s="23">
        <f t="shared" si="25"/>
        <v>0</v>
      </c>
      <c r="AB67" s="23">
        <f t="shared" si="25"/>
        <v>0</v>
      </c>
      <c r="AC67" s="23">
        <f t="shared" si="25"/>
        <v>0</v>
      </c>
      <c r="AD67" s="23">
        <f t="shared" si="25"/>
        <v>0</v>
      </c>
      <c r="AE67" s="23">
        <f t="shared" si="25"/>
        <v>0</v>
      </c>
    </row>
    <row r="68" spans="1:31" ht="15" hidden="1">
      <c r="A68" s="21" t="s">
        <v>11</v>
      </c>
      <c r="B68" s="22">
        <v>15</v>
      </c>
      <c r="C68" s="22">
        <f t="shared" si="17"/>
        <v>315</v>
      </c>
      <c r="D68" s="23">
        <f t="shared" si="23"/>
        <v>0</v>
      </c>
      <c r="E68" s="23">
        <f t="shared" si="23"/>
        <v>6930</v>
      </c>
      <c r="F68" s="23">
        <f t="shared" si="23"/>
        <v>0</v>
      </c>
      <c r="G68" s="23">
        <f t="shared" si="23"/>
        <v>131670</v>
      </c>
      <c r="H68" s="23">
        <f t="shared" si="23"/>
        <v>0</v>
      </c>
      <c r="I68" s="23">
        <f t="shared" si="23"/>
        <v>2765070</v>
      </c>
      <c r="J68" s="23">
        <f t="shared" si="23"/>
        <v>0</v>
      </c>
      <c r="K68" s="23">
        <f t="shared" si="23"/>
        <v>60831540</v>
      </c>
      <c r="L68" s="23">
        <f t="shared" si="23"/>
        <v>0</v>
      </c>
      <c r="M68" s="23">
        <f t="shared" si="23"/>
        <v>1338293880</v>
      </c>
      <c r="N68" s="23">
        <f t="shared" si="24"/>
        <v>0</v>
      </c>
      <c r="O68" s="23">
        <f t="shared" si="24"/>
        <v>28104171480</v>
      </c>
      <c r="P68" s="23">
        <f t="shared" si="24"/>
        <v>0</v>
      </c>
      <c r="Q68" s="23">
        <f t="shared" si="24"/>
        <v>590187601080</v>
      </c>
      <c r="R68" s="23">
        <f t="shared" si="24"/>
        <v>0</v>
      </c>
      <c r="S68" s="23">
        <f t="shared" si="24"/>
        <v>11803752021600</v>
      </c>
      <c r="T68" s="23">
        <f t="shared" si="24"/>
        <v>0</v>
      </c>
      <c r="U68" s="23">
        <f t="shared" si="24"/>
        <v>259682544475200</v>
      </c>
      <c r="V68" s="23">
        <f t="shared" si="24"/>
        <v>0</v>
      </c>
      <c r="W68" s="23">
        <f t="shared" si="24"/>
        <v>5453333433979200</v>
      </c>
      <c r="X68" s="23">
        <f t="shared" si="25"/>
        <v>0</v>
      </c>
      <c r="Y68" s="23">
        <f t="shared" si="25"/>
        <v>1.199733355475424E+17</v>
      </c>
      <c r="Z68" s="23">
        <f t="shared" si="25"/>
        <v>0</v>
      </c>
      <c r="AA68" s="23">
        <f t="shared" si="25"/>
        <v>0</v>
      </c>
      <c r="AB68" s="23">
        <f t="shared" si="25"/>
        <v>0</v>
      </c>
      <c r="AC68" s="23">
        <f t="shared" si="25"/>
        <v>0</v>
      </c>
      <c r="AD68" s="23">
        <f t="shared" si="25"/>
        <v>0</v>
      </c>
      <c r="AE68" s="23">
        <f t="shared" si="25"/>
        <v>0</v>
      </c>
    </row>
    <row r="69" spans="1:31" ht="15" hidden="1">
      <c r="A69" s="21" t="s">
        <v>12</v>
      </c>
      <c r="B69" s="22">
        <v>15</v>
      </c>
      <c r="C69" s="22">
        <f t="shared" si="17"/>
        <v>315</v>
      </c>
      <c r="D69" s="23">
        <f t="shared" si="23"/>
        <v>0</v>
      </c>
      <c r="E69" s="23">
        <f t="shared" si="23"/>
        <v>6930</v>
      </c>
      <c r="F69" s="23">
        <f t="shared" si="23"/>
        <v>0</v>
      </c>
      <c r="G69" s="23">
        <f t="shared" si="23"/>
        <v>131670</v>
      </c>
      <c r="H69" s="23">
        <f t="shared" si="23"/>
        <v>0</v>
      </c>
      <c r="I69" s="23">
        <f t="shared" si="23"/>
        <v>2765070</v>
      </c>
      <c r="J69" s="23">
        <f t="shared" si="23"/>
        <v>0</v>
      </c>
      <c r="K69" s="23">
        <f t="shared" si="23"/>
        <v>60831540</v>
      </c>
      <c r="L69" s="23">
        <f t="shared" si="23"/>
        <v>0</v>
      </c>
      <c r="M69" s="23">
        <f t="shared" si="23"/>
        <v>1338293880</v>
      </c>
      <c r="N69" s="23">
        <f t="shared" si="24"/>
        <v>0</v>
      </c>
      <c r="O69" s="23">
        <f t="shared" si="24"/>
        <v>28104171480</v>
      </c>
      <c r="P69" s="23">
        <f t="shared" si="24"/>
        <v>0</v>
      </c>
      <c r="Q69" s="23">
        <f t="shared" si="24"/>
        <v>590187601080</v>
      </c>
      <c r="R69" s="23">
        <f t="shared" si="24"/>
        <v>0</v>
      </c>
      <c r="S69" s="23">
        <f t="shared" si="24"/>
        <v>11803752021600</v>
      </c>
      <c r="T69" s="23">
        <f t="shared" si="24"/>
        <v>0</v>
      </c>
      <c r="U69" s="23">
        <f t="shared" si="24"/>
        <v>259682544475200</v>
      </c>
      <c r="V69" s="23">
        <f t="shared" si="24"/>
        <v>0</v>
      </c>
      <c r="W69" s="23">
        <f t="shared" si="24"/>
        <v>5453333433979200</v>
      </c>
      <c r="X69" s="23">
        <f t="shared" si="25"/>
        <v>0</v>
      </c>
      <c r="Y69" s="23">
        <f t="shared" si="25"/>
        <v>1.199733355475424E+17</v>
      </c>
      <c r="Z69" s="23">
        <f t="shared" si="25"/>
        <v>0</v>
      </c>
      <c r="AA69" s="23">
        <f t="shared" si="25"/>
        <v>0</v>
      </c>
      <c r="AB69" s="23">
        <f t="shared" si="25"/>
        <v>0</v>
      </c>
      <c r="AC69" s="23">
        <f t="shared" si="25"/>
        <v>0</v>
      </c>
      <c r="AD69" s="23">
        <f t="shared" si="25"/>
        <v>0</v>
      </c>
      <c r="AE69" s="23">
        <f t="shared" si="25"/>
        <v>0</v>
      </c>
    </row>
    <row r="70" spans="1:31" ht="15" hidden="1">
      <c r="A70" s="21" t="s">
        <v>13</v>
      </c>
      <c r="B70" s="22">
        <v>15</v>
      </c>
      <c r="C70" s="22">
        <f t="shared" si="17"/>
        <v>315</v>
      </c>
      <c r="D70" s="23">
        <f t="shared" si="23"/>
        <v>0</v>
      </c>
      <c r="E70" s="23">
        <f t="shared" si="23"/>
        <v>6930</v>
      </c>
      <c r="F70" s="23">
        <f t="shared" si="23"/>
        <v>0</v>
      </c>
      <c r="G70" s="23">
        <f t="shared" si="23"/>
        <v>131670</v>
      </c>
      <c r="H70" s="23">
        <f t="shared" si="23"/>
        <v>0</v>
      </c>
      <c r="I70" s="23">
        <f t="shared" si="23"/>
        <v>2765070</v>
      </c>
      <c r="J70" s="23">
        <f t="shared" si="23"/>
        <v>0</v>
      </c>
      <c r="K70" s="23">
        <f t="shared" si="23"/>
        <v>60831540</v>
      </c>
      <c r="L70" s="23">
        <f t="shared" si="23"/>
        <v>0</v>
      </c>
      <c r="M70" s="23">
        <f t="shared" si="23"/>
        <v>1338293880</v>
      </c>
      <c r="N70" s="23">
        <f t="shared" si="24"/>
        <v>0</v>
      </c>
      <c r="O70" s="23">
        <f t="shared" si="24"/>
        <v>28104171480</v>
      </c>
      <c r="P70" s="23">
        <f t="shared" si="24"/>
        <v>0</v>
      </c>
      <c r="Q70" s="23">
        <f t="shared" si="24"/>
        <v>590187601080</v>
      </c>
      <c r="R70" s="23">
        <f t="shared" si="24"/>
        <v>0</v>
      </c>
      <c r="S70" s="23">
        <f t="shared" si="24"/>
        <v>11803752021600</v>
      </c>
      <c r="T70" s="23">
        <f t="shared" si="24"/>
        <v>0</v>
      </c>
      <c r="U70" s="23">
        <f t="shared" si="24"/>
        <v>259682544475200</v>
      </c>
      <c r="V70" s="23">
        <f t="shared" si="24"/>
        <v>0</v>
      </c>
      <c r="W70" s="23">
        <f t="shared" si="24"/>
        <v>5453333433979200</v>
      </c>
      <c r="X70" s="23">
        <f t="shared" si="25"/>
        <v>0</v>
      </c>
      <c r="Y70" s="23">
        <f t="shared" si="25"/>
        <v>1.199733355475424E+17</v>
      </c>
      <c r="Z70" s="23">
        <f t="shared" si="25"/>
        <v>0</v>
      </c>
      <c r="AA70" s="23">
        <f t="shared" si="25"/>
        <v>0</v>
      </c>
      <c r="AB70" s="23">
        <f t="shared" si="25"/>
        <v>0</v>
      </c>
      <c r="AC70" s="23">
        <f t="shared" si="25"/>
        <v>0</v>
      </c>
      <c r="AD70" s="23">
        <f t="shared" si="25"/>
        <v>0</v>
      </c>
      <c r="AE70" s="23">
        <f t="shared" si="25"/>
        <v>0</v>
      </c>
    </row>
    <row r="71" spans="1:31" ht="15" hidden="1">
      <c r="A71" s="21" t="s">
        <v>24</v>
      </c>
      <c r="B71" s="22"/>
      <c r="C71" s="22">
        <f t="shared" si="17"/>
        <v>0</v>
      </c>
      <c r="D71" s="23">
        <f>D33*$B$71</f>
        <v>0</v>
      </c>
      <c r="E71" s="23">
        <f t="shared" ref="E71:AE71" si="26">E33*D71</f>
        <v>0</v>
      </c>
      <c r="F71" s="23">
        <f t="shared" si="26"/>
        <v>0</v>
      </c>
      <c r="G71" s="23">
        <f t="shared" si="26"/>
        <v>0</v>
      </c>
      <c r="H71" s="23">
        <f t="shared" si="26"/>
        <v>0</v>
      </c>
      <c r="I71" s="23">
        <f t="shared" si="26"/>
        <v>0</v>
      </c>
      <c r="J71" s="23">
        <f t="shared" si="26"/>
        <v>0</v>
      </c>
      <c r="K71" s="23">
        <f t="shared" si="26"/>
        <v>0</v>
      </c>
      <c r="L71" s="23">
        <f t="shared" si="26"/>
        <v>0</v>
      </c>
      <c r="M71" s="23">
        <f t="shared" si="26"/>
        <v>0</v>
      </c>
      <c r="N71" s="23">
        <f t="shared" si="26"/>
        <v>0</v>
      </c>
      <c r="O71" s="23">
        <f t="shared" si="26"/>
        <v>0</v>
      </c>
      <c r="P71" s="23">
        <f t="shared" si="26"/>
        <v>0</v>
      </c>
      <c r="Q71" s="23">
        <f t="shared" si="26"/>
        <v>0</v>
      </c>
      <c r="R71" s="23">
        <f t="shared" si="26"/>
        <v>0</v>
      </c>
      <c r="S71" s="23">
        <f t="shared" si="26"/>
        <v>0</v>
      </c>
      <c r="T71" s="23">
        <f t="shared" si="26"/>
        <v>0</v>
      </c>
      <c r="U71" s="23">
        <f t="shared" si="26"/>
        <v>0</v>
      </c>
      <c r="V71" s="23">
        <f t="shared" si="26"/>
        <v>0</v>
      </c>
      <c r="W71" s="23">
        <f t="shared" si="26"/>
        <v>0</v>
      </c>
      <c r="X71" s="23">
        <f t="shared" si="26"/>
        <v>0</v>
      </c>
      <c r="Y71" s="23">
        <f t="shared" si="26"/>
        <v>0</v>
      </c>
      <c r="Z71" s="23">
        <f t="shared" si="26"/>
        <v>0</v>
      </c>
      <c r="AA71" s="23">
        <f t="shared" si="26"/>
        <v>0</v>
      </c>
      <c r="AB71" s="23">
        <f t="shared" si="26"/>
        <v>0</v>
      </c>
      <c r="AC71" s="23">
        <f t="shared" si="26"/>
        <v>0</v>
      </c>
      <c r="AD71" s="23">
        <f t="shared" si="26"/>
        <v>0</v>
      </c>
      <c r="AE71" s="23">
        <f t="shared" si="26"/>
        <v>0</v>
      </c>
    </row>
    <row r="72" spans="1:31" ht="16.149999999999999" customHeight="1">
      <c r="A72" s="21" t="s">
        <v>15</v>
      </c>
      <c r="B72" s="24">
        <f>27/21</f>
        <v>1.2857142857142858</v>
      </c>
      <c r="C72" s="25">
        <f t="shared" si="17"/>
        <v>27.000000000000004</v>
      </c>
      <c r="D72" s="23">
        <f t="shared" ref="D72:AE72" si="27">D34*$B$72</f>
        <v>0</v>
      </c>
      <c r="E72" s="23">
        <f t="shared" si="27"/>
        <v>28.285714285714288</v>
      </c>
      <c r="F72" s="23">
        <f t="shared" si="27"/>
        <v>16.071428571428573</v>
      </c>
      <c r="G72" s="23">
        <f t="shared" si="27"/>
        <v>24.428571428571431</v>
      </c>
      <c r="H72" s="23">
        <f t="shared" si="27"/>
        <v>19.928571428571431</v>
      </c>
      <c r="I72" s="23">
        <f t="shared" si="27"/>
        <v>27.000000000000004</v>
      </c>
      <c r="J72" s="23">
        <f t="shared" si="27"/>
        <v>17.357142857142858</v>
      </c>
      <c r="K72" s="23">
        <f t="shared" si="27"/>
        <v>19.928571428571431</v>
      </c>
      <c r="L72" s="23">
        <f t="shared" si="27"/>
        <v>24.428571428571431</v>
      </c>
      <c r="M72" s="23">
        <f t="shared" si="27"/>
        <v>23.142857142857146</v>
      </c>
      <c r="N72" s="23">
        <f t="shared" si="27"/>
        <v>25.071428571428573</v>
      </c>
      <c r="O72" s="23">
        <f t="shared" si="27"/>
        <v>24.428571428571431</v>
      </c>
      <c r="P72" s="23">
        <f t="shared" si="27"/>
        <v>27.642857142857146</v>
      </c>
      <c r="Q72" s="23">
        <f t="shared" si="27"/>
        <v>21.857142857142858</v>
      </c>
      <c r="R72" s="23">
        <f t="shared" si="27"/>
        <v>13.500000000000002</v>
      </c>
      <c r="S72" s="23">
        <f t="shared" si="27"/>
        <v>25.071428571428573</v>
      </c>
      <c r="T72" s="23">
        <f t="shared" si="27"/>
        <v>18</v>
      </c>
      <c r="U72" s="23">
        <f t="shared" si="27"/>
        <v>22.5</v>
      </c>
      <c r="V72" s="23">
        <f t="shared" si="27"/>
        <v>20.571428571428573</v>
      </c>
      <c r="W72" s="23">
        <f t="shared" si="27"/>
        <v>23.142857142857146</v>
      </c>
      <c r="X72" s="23">
        <f t="shared" si="27"/>
        <v>24.428571428571431</v>
      </c>
      <c r="Y72" s="23">
        <f t="shared" si="27"/>
        <v>24.428571428571431</v>
      </c>
      <c r="Z72" s="23">
        <f t="shared" si="27"/>
        <v>0</v>
      </c>
      <c r="AA72" s="23">
        <f t="shared" si="27"/>
        <v>0</v>
      </c>
      <c r="AB72" s="23">
        <f t="shared" si="27"/>
        <v>0</v>
      </c>
      <c r="AC72" s="23">
        <f t="shared" si="27"/>
        <v>0</v>
      </c>
      <c r="AD72" s="23">
        <f t="shared" si="27"/>
        <v>0</v>
      </c>
      <c r="AE72" s="23">
        <f t="shared" si="27"/>
        <v>0</v>
      </c>
    </row>
    <row r="73" spans="1:31" ht="16.149999999999999" customHeight="1">
      <c r="A73" s="21" t="s">
        <v>16</v>
      </c>
      <c r="B73" s="24">
        <f>0.6667</f>
        <v>0.66669999999999996</v>
      </c>
      <c r="C73" s="25">
        <f t="shared" si="17"/>
        <v>14.000699999999998</v>
      </c>
      <c r="D73" s="23">
        <f t="shared" ref="D73:AE73" si="28">D35*$B$73</f>
        <v>0</v>
      </c>
      <c r="E73" s="23">
        <f t="shared" si="28"/>
        <v>14.667399999999999</v>
      </c>
      <c r="F73" s="23">
        <f t="shared" si="28"/>
        <v>10.000499999999999</v>
      </c>
      <c r="G73" s="23">
        <f t="shared" si="28"/>
        <v>12.667299999999999</v>
      </c>
      <c r="H73" s="23">
        <f t="shared" si="28"/>
        <v>12.000599999999999</v>
      </c>
      <c r="I73" s="23">
        <f t="shared" si="28"/>
        <v>13.667349999999999</v>
      </c>
      <c r="J73" s="23">
        <f t="shared" si="28"/>
        <v>10.000499999999999</v>
      </c>
      <c r="K73" s="23">
        <f t="shared" si="28"/>
        <v>14.667399999999999</v>
      </c>
      <c r="L73" s="23">
        <f t="shared" si="28"/>
        <v>11.3339</v>
      </c>
      <c r="M73" s="23">
        <f t="shared" si="28"/>
        <v>14.000699999999998</v>
      </c>
      <c r="N73" s="23">
        <f t="shared" si="28"/>
        <v>12.33395</v>
      </c>
      <c r="O73" s="23">
        <f t="shared" si="28"/>
        <v>13.667349999999999</v>
      </c>
      <c r="P73" s="23">
        <f t="shared" si="28"/>
        <v>15.000749999999998</v>
      </c>
      <c r="Q73" s="23">
        <f t="shared" si="28"/>
        <v>13.334</v>
      </c>
      <c r="R73" s="23">
        <f t="shared" si="28"/>
        <v>8.3337500000000002</v>
      </c>
      <c r="S73" s="23">
        <f t="shared" si="28"/>
        <v>13.334</v>
      </c>
      <c r="T73" s="23">
        <f t="shared" si="28"/>
        <v>10.000499999999999</v>
      </c>
      <c r="U73" s="23">
        <f t="shared" si="28"/>
        <v>14.667399999999999</v>
      </c>
      <c r="V73" s="23">
        <f t="shared" si="28"/>
        <v>11.3339</v>
      </c>
      <c r="W73" s="23">
        <f t="shared" si="28"/>
        <v>14.000699999999998</v>
      </c>
      <c r="X73" s="23">
        <f t="shared" si="28"/>
        <v>12.667299999999999</v>
      </c>
      <c r="Y73" s="23">
        <f t="shared" si="28"/>
        <v>14.667399999999999</v>
      </c>
      <c r="Z73" s="23">
        <f t="shared" si="28"/>
        <v>0</v>
      </c>
      <c r="AA73" s="23">
        <f t="shared" si="28"/>
        <v>0</v>
      </c>
      <c r="AB73" s="23">
        <f t="shared" si="28"/>
        <v>0</v>
      </c>
      <c r="AC73" s="23">
        <f t="shared" si="28"/>
        <v>0</v>
      </c>
      <c r="AD73" s="23">
        <f t="shared" si="28"/>
        <v>0</v>
      </c>
      <c r="AE73" s="23">
        <f t="shared" si="28"/>
        <v>0</v>
      </c>
    </row>
    <row r="74" spans="1:31" ht="16.149999999999999" customHeight="1">
      <c r="A74" s="21" t="s">
        <v>17</v>
      </c>
      <c r="B74" s="24">
        <f>25/21</f>
        <v>1.1904761904761905</v>
      </c>
      <c r="C74" s="25">
        <f t="shared" si="17"/>
        <v>25</v>
      </c>
      <c r="D74" s="23">
        <f t="shared" ref="D74:AE74" si="29">D36*$B$74</f>
        <v>0</v>
      </c>
      <c r="E74" s="23">
        <f t="shared" si="29"/>
        <v>26.19047619047619</v>
      </c>
      <c r="F74" s="23">
        <f t="shared" si="29"/>
        <v>17.261904761904763</v>
      </c>
      <c r="G74" s="23">
        <f t="shared" si="29"/>
        <v>21.428571428571427</v>
      </c>
      <c r="H74" s="23">
        <f t="shared" si="29"/>
        <v>22.61904761904762</v>
      </c>
      <c r="I74" s="23">
        <f t="shared" si="29"/>
        <v>25</v>
      </c>
      <c r="J74" s="23">
        <f t="shared" si="29"/>
        <v>15.476190476190476</v>
      </c>
      <c r="K74" s="23">
        <f t="shared" si="29"/>
        <v>26.19047619047619</v>
      </c>
      <c r="L74" s="23">
        <f t="shared" si="29"/>
        <v>23.80952380952381</v>
      </c>
      <c r="M74" s="23">
        <f t="shared" si="29"/>
        <v>20.238095238095237</v>
      </c>
      <c r="N74" s="23">
        <f t="shared" si="29"/>
        <v>23.80952380952381</v>
      </c>
      <c r="O74" s="23">
        <f t="shared" si="29"/>
        <v>23.214285714285715</v>
      </c>
      <c r="P74" s="23">
        <f t="shared" si="29"/>
        <v>26.785714285714285</v>
      </c>
      <c r="Q74" s="23">
        <f t="shared" si="29"/>
        <v>19.047619047619047</v>
      </c>
      <c r="R74" s="23">
        <f t="shared" si="29"/>
        <v>12.5</v>
      </c>
      <c r="S74" s="23">
        <f t="shared" si="29"/>
        <v>22.023809523809522</v>
      </c>
      <c r="T74" s="23">
        <f t="shared" si="29"/>
        <v>23.80952380952381</v>
      </c>
      <c r="U74" s="23">
        <f t="shared" si="29"/>
        <v>26.19047619047619</v>
      </c>
      <c r="V74" s="23">
        <f t="shared" si="29"/>
        <v>20.238095238095237</v>
      </c>
      <c r="W74" s="23">
        <f t="shared" si="29"/>
        <v>21.428571428571427</v>
      </c>
      <c r="X74" s="23">
        <f t="shared" si="29"/>
        <v>22.61904761904762</v>
      </c>
      <c r="Y74" s="23">
        <f t="shared" si="29"/>
        <v>25</v>
      </c>
      <c r="Z74" s="23">
        <f t="shared" si="29"/>
        <v>0</v>
      </c>
      <c r="AA74" s="23">
        <f t="shared" si="29"/>
        <v>0</v>
      </c>
      <c r="AB74" s="23">
        <f t="shared" si="29"/>
        <v>0</v>
      </c>
      <c r="AC74" s="23">
        <f t="shared" si="29"/>
        <v>0</v>
      </c>
      <c r="AD74" s="23">
        <f t="shared" si="29"/>
        <v>0</v>
      </c>
      <c r="AE74" s="23">
        <f t="shared" si="29"/>
        <v>0</v>
      </c>
    </row>
    <row r="75" spans="1:31" ht="16.149999999999999" hidden="1" customHeight="1">
      <c r="A75" s="21" t="s">
        <v>18</v>
      </c>
      <c r="B75" s="26">
        <f>0.6667</f>
        <v>0.66669999999999996</v>
      </c>
      <c r="C75" s="27">
        <f t="shared" si="17"/>
        <v>14.000699999999998</v>
      </c>
      <c r="D75" s="14">
        <f t="shared" ref="D75:AE75" si="30">D37*$B$75</f>
        <v>0</v>
      </c>
      <c r="E75" s="14">
        <f t="shared" si="30"/>
        <v>0</v>
      </c>
      <c r="F75" s="14">
        <f t="shared" si="30"/>
        <v>0</v>
      </c>
      <c r="G75" s="14">
        <f t="shared" si="30"/>
        <v>0</v>
      </c>
      <c r="H75" s="14">
        <f t="shared" si="30"/>
        <v>1.3333999999999999</v>
      </c>
      <c r="I75" s="14">
        <f t="shared" si="30"/>
        <v>0.33334999999999998</v>
      </c>
      <c r="J75" s="14">
        <f t="shared" si="30"/>
        <v>0.66669999999999996</v>
      </c>
      <c r="K75" s="14">
        <f t="shared" si="30"/>
        <v>0</v>
      </c>
      <c r="L75" s="14">
        <f t="shared" si="30"/>
        <v>2.0000999999999998</v>
      </c>
      <c r="M75" s="14">
        <f t="shared" si="30"/>
        <v>0.66669999999999996</v>
      </c>
      <c r="N75" s="14">
        <f t="shared" si="30"/>
        <v>1.0000499999999999</v>
      </c>
      <c r="O75" s="14">
        <f t="shared" si="30"/>
        <v>0.33334999999999998</v>
      </c>
      <c r="P75" s="14">
        <f t="shared" si="30"/>
        <v>0.33334999999999998</v>
      </c>
      <c r="Q75" s="14">
        <f t="shared" si="30"/>
        <v>0.66669999999999996</v>
      </c>
      <c r="R75" s="14">
        <f t="shared" si="30"/>
        <v>1.66675</v>
      </c>
      <c r="S75" s="14">
        <f t="shared" si="30"/>
        <v>0</v>
      </c>
      <c r="T75" s="14">
        <f t="shared" si="30"/>
        <v>3.3334999999999999</v>
      </c>
      <c r="U75" s="14">
        <f t="shared" si="30"/>
        <v>0</v>
      </c>
      <c r="V75" s="14">
        <f t="shared" si="30"/>
        <v>0</v>
      </c>
      <c r="W75" s="14">
        <f t="shared" si="30"/>
        <v>0</v>
      </c>
      <c r="X75" s="14">
        <f t="shared" si="30"/>
        <v>2.0000999999999998</v>
      </c>
      <c r="Y75" s="14">
        <f t="shared" si="30"/>
        <v>0</v>
      </c>
      <c r="Z75" s="14">
        <f t="shared" si="30"/>
        <v>0</v>
      </c>
      <c r="AA75" s="14">
        <f t="shared" si="30"/>
        <v>0</v>
      </c>
      <c r="AB75" s="14">
        <f t="shared" si="30"/>
        <v>0</v>
      </c>
      <c r="AC75" s="14">
        <f t="shared" si="30"/>
        <v>0</v>
      </c>
      <c r="AD75" s="14">
        <f t="shared" si="30"/>
        <v>0</v>
      </c>
      <c r="AE75" s="14">
        <f t="shared" si="30"/>
        <v>0</v>
      </c>
    </row>
    <row r="81" spans="1:3" ht="28.5" hidden="1">
      <c r="A81" s="28" t="s">
        <v>25</v>
      </c>
      <c r="B81" s="29">
        <v>3.609375</v>
      </c>
      <c r="C81" s="3"/>
    </row>
    <row r="82" spans="1:3" ht="44.45" hidden="1" customHeight="1">
      <c r="A82" s="30" t="s">
        <v>26</v>
      </c>
      <c r="B82" s="31">
        <v>13.125</v>
      </c>
      <c r="C82" s="3"/>
    </row>
  </sheetData>
  <mergeCells count="57">
    <mergeCell ref="A58:C58"/>
    <mergeCell ref="A59:C59"/>
    <mergeCell ref="A53:C53"/>
    <mergeCell ref="A54:C54"/>
    <mergeCell ref="A55:C55"/>
    <mergeCell ref="A56:C56"/>
    <mergeCell ref="A57:C57"/>
    <mergeCell ref="A48:C48"/>
    <mergeCell ref="A49:AE49"/>
    <mergeCell ref="A50:C50"/>
    <mergeCell ref="A51:C51"/>
    <mergeCell ref="A52:C52"/>
    <mergeCell ref="A43:C43"/>
    <mergeCell ref="A44:C44"/>
    <mergeCell ref="A45:C45"/>
    <mergeCell ref="A46:C46"/>
    <mergeCell ref="A47:C47"/>
    <mergeCell ref="A38:AE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AE22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AE1"/>
    <mergeCell ref="A3:AE3"/>
    <mergeCell ref="A5:C5"/>
    <mergeCell ref="A6:AE6"/>
    <mergeCell ref="A7:C7"/>
  </mergeCells>
  <pageMargins left="0.7" right="0.7" top="1.14375" bottom="1.143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79"/>
  <sheetViews>
    <sheetView tabSelected="1" topLeftCell="A136" zoomScaleNormal="100" workbookViewId="0">
      <pane xSplit="2" topLeftCell="V1" activePane="topRight" state="frozen"/>
      <selection activeCell="A150" sqref="A150"/>
      <selection pane="topRight" activeCell="X164" sqref="X164"/>
    </sheetView>
  </sheetViews>
  <sheetFormatPr baseColWidth="10" defaultColWidth="8.796875" defaultRowHeight="14.25"/>
  <cols>
    <col min="1" max="1" width="5.59765625" style="32" customWidth="1"/>
    <col min="2" max="2" width="42.8984375" style="32" customWidth="1"/>
    <col min="3" max="18" width="9.59765625" style="32" customWidth="1"/>
    <col min="19" max="21" width="9.59765625" style="33" customWidth="1"/>
    <col min="22" max="30" width="9.59765625" style="32" customWidth="1"/>
    <col min="31" max="1025" width="11.09765625" style="32" customWidth="1"/>
  </cols>
  <sheetData>
    <row r="1" spans="1:30">
      <c r="A1" s="34"/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  <c r="T1" s="36"/>
      <c r="U1" s="36"/>
      <c r="V1" s="35"/>
      <c r="W1" s="35"/>
      <c r="X1" s="35"/>
      <c r="Y1" s="35"/>
      <c r="Z1" s="35"/>
      <c r="AA1" s="35"/>
      <c r="AB1" s="35"/>
      <c r="AC1" s="35"/>
      <c r="AD1" s="35"/>
    </row>
    <row r="2" spans="1:30" ht="50.65" customHeight="1">
      <c r="A2" s="206" t="s">
        <v>27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</row>
    <row r="3" spans="1:30" ht="14.25" customHeight="1">
      <c r="A3" s="207" t="s">
        <v>28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</row>
    <row r="4" spans="1:30" ht="14.25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</row>
    <row r="5" spans="1:30" ht="13.9" customHeight="1">
      <c r="A5" s="209" t="s">
        <v>29</v>
      </c>
      <c r="B5" s="209"/>
      <c r="C5" s="210" t="s">
        <v>30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</row>
    <row r="6" spans="1:30">
      <c r="A6" s="37" t="s">
        <v>31</v>
      </c>
      <c r="B6" s="37" t="s">
        <v>32</v>
      </c>
      <c r="C6" s="38">
        <v>43374</v>
      </c>
      <c r="D6" s="38">
        <v>43405</v>
      </c>
      <c r="E6" s="38">
        <v>43435</v>
      </c>
      <c r="F6" s="38">
        <v>43466</v>
      </c>
      <c r="G6" s="38">
        <v>43497</v>
      </c>
      <c r="H6" s="38">
        <v>43525</v>
      </c>
      <c r="I6" s="38">
        <v>43556</v>
      </c>
      <c r="J6" s="38">
        <v>43586</v>
      </c>
      <c r="K6" s="38">
        <v>43617</v>
      </c>
      <c r="L6" s="38">
        <v>43647</v>
      </c>
      <c r="M6" s="38">
        <v>43678</v>
      </c>
      <c r="N6" s="38">
        <v>43709</v>
      </c>
      <c r="O6" s="38">
        <v>43739</v>
      </c>
      <c r="P6" s="38">
        <v>43770</v>
      </c>
      <c r="Q6" s="38">
        <v>43800</v>
      </c>
      <c r="R6" s="38">
        <v>43831</v>
      </c>
      <c r="S6" s="38">
        <v>43862</v>
      </c>
      <c r="T6" s="38">
        <v>43891</v>
      </c>
      <c r="U6" s="38">
        <v>43922</v>
      </c>
      <c r="V6" s="38">
        <v>43952</v>
      </c>
      <c r="W6" s="38">
        <v>43983</v>
      </c>
      <c r="X6" s="38">
        <v>44013</v>
      </c>
      <c r="Y6" s="38">
        <v>44044</v>
      </c>
      <c r="Z6" s="38">
        <v>44075</v>
      </c>
      <c r="AA6" s="38">
        <v>44105</v>
      </c>
      <c r="AB6" s="38">
        <v>44136</v>
      </c>
      <c r="AC6" s="38">
        <v>44166</v>
      </c>
      <c r="AD6" s="38">
        <v>44197</v>
      </c>
    </row>
    <row r="7" spans="1:30">
      <c r="A7" s="39">
        <v>1</v>
      </c>
      <c r="B7" s="40" t="s">
        <v>33</v>
      </c>
      <c r="C7" s="41"/>
      <c r="D7" s="41">
        <v>3</v>
      </c>
      <c r="E7" s="41">
        <v>3</v>
      </c>
      <c r="F7" s="42">
        <v>3</v>
      </c>
      <c r="G7" s="41">
        <v>3</v>
      </c>
      <c r="H7" s="41">
        <v>3</v>
      </c>
      <c r="I7" s="41">
        <v>3</v>
      </c>
      <c r="J7" s="41">
        <v>3</v>
      </c>
      <c r="K7" s="41">
        <v>3</v>
      </c>
      <c r="L7" s="41">
        <v>3</v>
      </c>
      <c r="M7" s="41">
        <v>3</v>
      </c>
      <c r="N7" s="41">
        <v>3</v>
      </c>
      <c r="O7" s="41">
        <v>3</v>
      </c>
      <c r="P7" s="41">
        <v>3</v>
      </c>
      <c r="Q7" s="41">
        <v>3</v>
      </c>
      <c r="R7" s="41">
        <v>3</v>
      </c>
      <c r="S7" s="41">
        <v>3</v>
      </c>
      <c r="T7" s="41">
        <v>3</v>
      </c>
      <c r="U7" s="41">
        <v>3</v>
      </c>
      <c r="V7" s="41">
        <v>3</v>
      </c>
      <c r="W7" s="41">
        <v>3</v>
      </c>
      <c r="X7" s="41">
        <v>3</v>
      </c>
      <c r="Y7" s="41"/>
      <c r="Z7" s="41"/>
      <c r="AA7" s="41"/>
      <c r="AB7" s="41"/>
      <c r="AC7" s="41"/>
      <c r="AD7" s="41"/>
    </row>
    <row r="8" spans="1:30">
      <c r="A8" s="39">
        <v>2</v>
      </c>
      <c r="B8" s="40" t="s">
        <v>34</v>
      </c>
      <c r="C8" s="41"/>
      <c r="D8" s="41">
        <v>5</v>
      </c>
      <c r="E8" s="41">
        <v>5</v>
      </c>
      <c r="F8" s="42">
        <v>5</v>
      </c>
      <c r="G8" s="41">
        <v>5</v>
      </c>
      <c r="H8" s="41">
        <v>5</v>
      </c>
      <c r="I8" s="41">
        <v>5</v>
      </c>
      <c r="J8" s="41">
        <v>5</v>
      </c>
      <c r="K8" s="41">
        <v>5</v>
      </c>
      <c r="L8" s="41">
        <v>5</v>
      </c>
      <c r="M8" s="41">
        <v>5</v>
      </c>
      <c r="N8" s="41">
        <v>5</v>
      </c>
      <c r="O8" s="41">
        <v>5</v>
      </c>
      <c r="P8" s="41">
        <v>5</v>
      </c>
      <c r="Q8" s="41">
        <v>5</v>
      </c>
      <c r="R8" s="41">
        <v>5</v>
      </c>
      <c r="S8" s="41">
        <v>5</v>
      </c>
      <c r="T8" s="41">
        <v>5</v>
      </c>
      <c r="U8" s="41">
        <v>5</v>
      </c>
      <c r="V8" s="41">
        <v>5</v>
      </c>
      <c r="W8" s="41">
        <v>5</v>
      </c>
      <c r="X8" s="41">
        <v>5</v>
      </c>
      <c r="Y8" s="41"/>
      <c r="Z8" s="41"/>
      <c r="AA8" s="41"/>
      <c r="AB8" s="41"/>
      <c r="AC8" s="41"/>
      <c r="AD8" s="41"/>
    </row>
    <row r="9" spans="1:30">
      <c r="A9" s="39">
        <v>3</v>
      </c>
      <c r="B9" s="43" t="s">
        <v>35</v>
      </c>
      <c r="C9" s="44"/>
      <c r="D9" s="44">
        <v>43454</v>
      </c>
      <c r="E9" s="44">
        <v>43486</v>
      </c>
      <c r="F9" s="45">
        <v>43511</v>
      </c>
      <c r="G9" s="44">
        <v>43538</v>
      </c>
      <c r="H9" s="44">
        <v>43581</v>
      </c>
      <c r="I9" s="44">
        <v>43602</v>
      </c>
      <c r="J9" s="44">
        <v>43635</v>
      </c>
      <c r="K9" s="44">
        <v>43663</v>
      </c>
      <c r="L9" s="44">
        <v>43699</v>
      </c>
      <c r="M9" s="44">
        <v>43725</v>
      </c>
      <c r="N9" s="44">
        <v>43747</v>
      </c>
      <c r="O9" s="44">
        <v>43781</v>
      </c>
      <c r="P9" s="44">
        <v>43811</v>
      </c>
      <c r="Q9" s="44">
        <v>43851</v>
      </c>
      <c r="R9" s="44">
        <v>43878</v>
      </c>
      <c r="S9" s="44">
        <v>43901</v>
      </c>
      <c r="T9" s="44">
        <v>43943</v>
      </c>
      <c r="U9" s="44">
        <v>43969</v>
      </c>
      <c r="V9" s="44">
        <v>43995</v>
      </c>
      <c r="W9" s="44">
        <v>44027</v>
      </c>
      <c r="X9" s="44">
        <v>44062</v>
      </c>
      <c r="Y9" s="44"/>
      <c r="Z9" s="44"/>
      <c r="AA9" s="44"/>
      <c r="AB9" s="44"/>
      <c r="AC9" s="44"/>
      <c r="AD9" s="44"/>
    </row>
    <row r="10" spans="1:30" ht="25.5">
      <c r="A10" s="46">
        <v>4</v>
      </c>
      <c r="B10" s="47" t="s">
        <v>36</v>
      </c>
      <c r="C10" s="48">
        <f t="shared" ref="C10:M10" si="0">MIN(C45,C74,C103,C132,C160)</f>
        <v>0</v>
      </c>
      <c r="D10" s="48">
        <f t="shared" si="0"/>
        <v>43452</v>
      </c>
      <c r="E10" s="48">
        <f t="shared" si="0"/>
        <v>43474</v>
      </c>
      <c r="F10" s="49">
        <f t="shared" si="0"/>
        <v>43497</v>
      </c>
      <c r="G10" s="48">
        <f t="shared" si="0"/>
        <v>43537</v>
      </c>
      <c r="H10" s="48">
        <f t="shared" si="0"/>
        <v>43539</v>
      </c>
      <c r="I10" s="48">
        <f t="shared" si="0"/>
        <v>43600</v>
      </c>
      <c r="J10" s="48">
        <f t="shared" si="0"/>
        <v>43630</v>
      </c>
      <c r="K10" s="48">
        <f t="shared" si="0"/>
        <v>43658</v>
      </c>
      <c r="L10" s="48">
        <f t="shared" si="0"/>
        <v>43697</v>
      </c>
      <c r="M10" s="48">
        <f t="shared" si="0"/>
        <v>43720</v>
      </c>
      <c r="N10" s="48">
        <v>43740</v>
      </c>
      <c r="O10" s="48">
        <f t="shared" ref="O10:AD10" si="1">MIN(O45,O74,O103,O132,O160)</f>
        <v>43777</v>
      </c>
      <c r="P10" s="48">
        <f t="shared" si="1"/>
        <v>43805</v>
      </c>
      <c r="Q10" s="48">
        <f t="shared" si="1"/>
        <v>43844</v>
      </c>
      <c r="R10" s="48">
        <f t="shared" si="1"/>
        <v>43872</v>
      </c>
      <c r="S10" s="48">
        <f t="shared" si="1"/>
        <v>43894</v>
      </c>
      <c r="T10" s="48">
        <f t="shared" si="1"/>
        <v>43943</v>
      </c>
      <c r="U10" s="48">
        <f t="shared" si="1"/>
        <v>43963</v>
      </c>
      <c r="V10" s="48">
        <f t="shared" si="1"/>
        <v>43993</v>
      </c>
      <c r="W10" s="48">
        <f t="shared" si="1"/>
        <v>44014</v>
      </c>
      <c r="X10" s="48">
        <f t="shared" si="1"/>
        <v>44053</v>
      </c>
      <c r="Y10" s="48">
        <f t="shared" si="1"/>
        <v>0</v>
      </c>
      <c r="Z10" s="48">
        <f t="shared" si="1"/>
        <v>0</v>
      </c>
      <c r="AA10" s="48">
        <f t="shared" si="1"/>
        <v>0</v>
      </c>
      <c r="AB10" s="48">
        <f t="shared" si="1"/>
        <v>0</v>
      </c>
      <c r="AC10" s="48">
        <f t="shared" si="1"/>
        <v>0</v>
      </c>
      <c r="AD10" s="48">
        <f t="shared" si="1"/>
        <v>0</v>
      </c>
    </row>
    <row r="11" spans="1:30" ht="25.5">
      <c r="A11" s="39">
        <v>5</v>
      </c>
      <c r="B11" s="43" t="s">
        <v>37</v>
      </c>
      <c r="C11" s="44"/>
      <c r="D11" s="44">
        <v>43563</v>
      </c>
      <c r="E11" s="44">
        <v>43584</v>
      </c>
      <c r="F11" s="45">
        <v>43630</v>
      </c>
      <c r="G11" s="44">
        <v>43689</v>
      </c>
      <c r="H11" s="44">
        <v>43724</v>
      </c>
      <c r="I11" s="44">
        <v>43780</v>
      </c>
      <c r="J11" s="44">
        <v>43812</v>
      </c>
      <c r="K11" s="44">
        <v>43878</v>
      </c>
      <c r="L11" s="44">
        <v>43934</v>
      </c>
      <c r="M11" s="44">
        <v>43987</v>
      </c>
      <c r="N11" s="44">
        <v>44025</v>
      </c>
      <c r="O11" s="44">
        <v>44064</v>
      </c>
      <c r="P11" s="44">
        <v>44092</v>
      </c>
      <c r="Q11" s="44">
        <v>44127</v>
      </c>
      <c r="R11" s="44">
        <v>44179</v>
      </c>
      <c r="S11" s="44">
        <v>44183</v>
      </c>
      <c r="T11" s="44">
        <v>44221</v>
      </c>
      <c r="U11" s="44">
        <v>44246</v>
      </c>
      <c r="V11" s="44">
        <v>44267</v>
      </c>
      <c r="W11" s="44">
        <v>44302</v>
      </c>
      <c r="X11" s="44">
        <v>44354</v>
      </c>
      <c r="Y11" s="44"/>
      <c r="Z11" s="44"/>
      <c r="AA11" s="44"/>
      <c r="AB11" s="44"/>
      <c r="AC11" s="44"/>
      <c r="AD11" s="44"/>
    </row>
    <row r="12" spans="1:30" ht="25.5">
      <c r="A12" s="50">
        <v>6</v>
      </c>
      <c r="B12" s="47" t="s">
        <v>38</v>
      </c>
      <c r="C12" s="48">
        <f t="shared" ref="C12:M12" si="2">MIN(C47,C76,C105,C134,C162)</f>
        <v>0</v>
      </c>
      <c r="D12" s="48">
        <f t="shared" si="2"/>
        <v>43440</v>
      </c>
      <c r="E12" s="48">
        <f t="shared" si="2"/>
        <v>43472</v>
      </c>
      <c r="F12" s="49">
        <f t="shared" si="2"/>
        <v>43472</v>
      </c>
      <c r="G12" s="48">
        <f t="shared" si="2"/>
        <v>43524</v>
      </c>
      <c r="H12" s="48">
        <f t="shared" si="2"/>
        <v>43528</v>
      </c>
      <c r="I12" s="48">
        <f t="shared" si="2"/>
        <v>43587</v>
      </c>
      <c r="J12" s="48">
        <f t="shared" si="2"/>
        <v>43616</v>
      </c>
      <c r="K12" s="48">
        <f t="shared" si="2"/>
        <v>43648</v>
      </c>
      <c r="L12" s="48">
        <f t="shared" si="2"/>
        <v>43657</v>
      </c>
      <c r="M12" s="48">
        <f t="shared" si="2"/>
        <v>43712</v>
      </c>
      <c r="N12" s="48">
        <v>43735</v>
      </c>
      <c r="O12" s="48">
        <f t="shared" ref="O12:AD12" si="3">MIN(O47,O76,O105,O134,O162)</f>
        <v>43770</v>
      </c>
      <c r="P12" s="48">
        <f t="shared" si="3"/>
        <v>43797</v>
      </c>
      <c r="Q12" s="48">
        <f t="shared" si="3"/>
        <v>43836</v>
      </c>
      <c r="R12" s="48">
        <f t="shared" si="3"/>
        <v>43863</v>
      </c>
      <c r="S12" s="48">
        <f t="shared" si="3"/>
        <v>43886</v>
      </c>
      <c r="T12" s="48">
        <f t="shared" si="3"/>
        <v>43929</v>
      </c>
      <c r="U12" s="48">
        <f t="shared" si="3"/>
        <v>43955</v>
      </c>
      <c r="V12" s="48">
        <f t="shared" si="3"/>
        <v>43972</v>
      </c>
      <c r="W12" s="48">
        <f t="shared" si="3"/>
        <v>43993</v>
      </c>
      <c r="X12" s="48">
        <f t="shared" si="3"/>
        <v>44040</v>
      </c>
      <c r="Y12" s="48">
        <f t="shared" si="3"/>
        <v>0</v>
      </c>
      <c r="Z12" s="48">
        <f t="shared" si="3"/>
        <v>0</v>
      </c>
      <c r="AA12" s="48">
        <f t="shared" si="3"/>
        <v>0</v>
      </c>
      <c r="AB12" s="48">
        <f t="shared" si="3"/>
        <v>0</v>
      </c>
      <c r="AC12" s="48">
        <f t="shared" si="3"/>
        <v>0</v>
      </c>
      <c r="AD12" s="48">
        <f t="shared" si="3"/>
        <v>0</v>
      </c>
    </row>
    <row r="13" spans="1:30">
      <c r="A13" s="50">
        <v>7</v>
      </c>
      <c r="B13" s="47" t="s">
        <v>39</v>
      </c>
      <c r="C13" s="51">
        <f t="shared" ref="C13:AD13" si="4">C49+C78+C107+C136+C164</f>
        <v>0</v>
      </c>
      <c r="D13" s="51">
        <f t="shared" si="4"/>
        <v>33</v>
      </c>
      <c r="E13" s="51">
        <f t="shared" si="4"/>
        <v>51</v>
      </c>
      <c r="F13" s="52">
        <f t="shared" si="4"/>
        <v>56</v>
      </c>
      <c r="G13" s="51">
        <f t="shared" si="4"/>
        <v>62</v>
      </c>
      <c r="H13" s="51">
        <f t="shared" si="4"/>
        <v>66</v>
      </c>
      <c r="I13" s="51">
        <f t="shared" si="4"/>
        <v>50</v>
      </c>
      <c r="J13" s="51">
        <f t="shared" si="4"/>
        <v>62</v>
      </c>
      <c r="K13" s="51">
        <f t="shared" si="4"/>
        <v>67</v>
      </c>
      <c r="L13" s="51">
        <f t="shared" si="4"/>
        <v>68</v>
      </c>
      <c r="M13" s="51">
        <f t="shared" si="4"/>
        <v>59</v>
      </c>
      <c r="N13" s="51">
        <f t="shared" si="4"/>
        <v>90</v>
      </c>
      <c r="O13" s="51">
        <f t="shared" si="4"/>
        <v>80</v>
      </c>
      <c r="P13" s="51">
        <f t="shared" si="4"/>
        <v>76</v>
      </c>
      <c r="Q13" s="51">
        <f t="shared" si="4"/>
        <v>52</v>
      </c>
      <c r="R13" s="51">
        <f t="shared" si="4"/>
        <v>59</v>
      </c>
      <c r="S13" s="51">
        <f t="shared" si="4"/>
        <v>63</v>
      </c>
      <c r="T13" s="51">
        <f t="shared" si="4"/>
        <v>61</v>
      </c>
      <c r="U13" s="51">
        <f t="shared" si="4"/>
        <v>35</v>
      </c>
      <c r="V13" s="51">
        <f t="shared" si="4"/>
        <v>62</v>
      </c>
      <c r="W13" s="51">
        <f t="shared" si="4"/>
        <v>69</v>
      </c>
      <c r="X13" s="51">
        <f t="shared" si="4"/>
        <v>90</v>
      </c>
      <c r="Y13" s="51">
        <f t="shared" si="4"/>
        <v>0</v>
      </c>
      <c r="Z13" s="51">
        <f t="shared" si="4"/>
        <v>0</v>
      </c>
      <c r="AA13" s="51">
        <f t="shared" si="4"/>
        <v>0</v>
      </c>
      <c r="AB13" s="51">
        <f t="shared" si="4"/>
        <v>0</v>
      </c>
      <c r="AC13" s="51">
        <f t="shared" si="4"/>
        <v>0</v>
      </c>
      <c r="AD13" s="51">
        <f t="shared" si="4"/>
        <v>0</v>
      </c>
    </row>
    <row r="14" spans="1:30">
      <c r="A14" s="50">
        <v>8</v>
      </c>
      <c r="B14" s="47" t="s">
        <v>40</v>
      </c>
      <c r="C14" s="51">
        <f t="shared" ref="C14:AD14" si="5">C50+C79+C108+C137+C165</f>
        <v>0</v>
      </c>
      <c r="D14" s="51">
        <f t="shared" si="5"/>
        <v>25</v>
      </c>
      <c r="E14" s="51">
        <f t="shared" si="5"/>
        <v>30</v>
      </c>
      <c r="F14" s="52">
        <f t="shared" si="5"/>
        <v>37</v>
      </c>
      <c r="G14" s="51">
        <f t="shared" si="5"/>
        <v>41</v>
      </c>
      <c r="H14" s="51">
        <f t="shared" si="5"/>
        <v>48</v>
      </c>
      <c r="I14" s="51">
        <f t="shared" si="5"/>
        <v>30</v>
      </c>
      <c r="J14" s="51">
        <f t="shared" si="5"/>
        <v>44</v>
      </c>
      <c r="K14" s="51">
        <f t="shared" si="5"/>
        <v>32</v>
      </c>
      <c r="L14" s="51">
        <f t="shared" si="5"/>
        <v>40</v>
      </c>
      <c r="M14" s="51">
        <f t="shared" si="5"/>
        <v>36</v>
      </c>
      <c r="N14" s="51">
        <f t="shared" si="5"/>
        <v>45</v>
      </c>
      <c r="O14" s="51">
        <f t="shared" si="5"/>
        <v>47</v>
      </c>
      <c r="P14" s="51">
        <f t="shared" si="5"/>
        <v>33</v>
      </c>
      <c r="Q14" s="51">
        <f t="shared" si="5"/>
        <v>25</v>
      </c>
      <c r="R14" s="51">
        <f t="shared" si="5"/>
        <v>38</v>
      </c>
      <c r="S14" s="51">
        <f t="shared" si="5"/>
        <v>37</v>
      </c>
      <c r="T14" s="51">
        <f t="shared" si="5"/>
        <v>24</v>
      </c>
      <c r="U14" s="51">
        <f t="shared" si="5"/>
        <v>8</v>
      </c>
      <c r="V14" s="51">
        <f t="shared" si="5"/>
        <v>18</v>
      </c>
      <c r="W14" s="51">
        <f t="shared" si="5"/>
        <v>47</v>
      </c>
      <c r="X14" s="51">
        <f t="shared" si="5"/>
        <v>52</v>
      </c>
      <c r="Y14" s="51">
        <f t="shared" si="5"/>
        <v>0</v>
      </c>
      <c r="Z14" s="51">
        <f t="shared" si="5"/>
        <v>0</v>
      </c>
      <c r="AA14" s="51">
        <f t="shared" si="5"/>
        <v>0</v>
      </c>
      <c r="AB14" s="51">
        <f t="shared" si="5"/>
        <v>0</v>
      </c>
      <c r="AC14" s="51">
        <f t="shared" si="5"/>
        <v>0</v>
      </c>
      <c r="AD14" s="51">
        <f t="shared" si="5"/>
        <v>0</v>
      </c>
    </row>
    <row r="15" spans="1:30" ht="25.5">
      <c r="A15" s="50">
        <v>9</v>
      </c>
      <c r="B15" s="47" t="s">
        <v>41</v>
      </c>
      <c r="C15" s="51">
        <f t="shared" ref="C15:AD15" si="6">SUM(C16:C20)</f>
        <v>0</v>
      </c>
      <c r="D15" s="51">
        <f t="shared" si="6"/>
        <v>1406</v>
      </c>
      <c r="E15" s="51">
        <f t="shared" si="6"/>
        <v>869</v>
      </c>
      <c r="F15" s="52">
        <f t="shared" si="6"/>
        <v>1311</v>
      </c>
      <c r="G15" s="51">
        <f t="shared" si="6"/>
        <v>1005</v>
      </c>
      <c r="H15" s="51">
        <f t="shared" si="6"/>
        <v>1213</v>
      </c>
      <c r="I15" s="51">
        <f t="shared" si="6"/>
        <v>210</v>
      </c>
      <c r="J15" s="51">
        <f t="shared" si="6"/>
        <v>1220</v>
      </c>
      <c r="K15" s="51">
        <f t="shared" si="6"/>
        <v>1158</v>
      </c>
      <c r="L15" s="51">
        <f t="shared" si="6"/>
        <v>1426</v>
      </c>
      <c r="M15" s="51">
        <f t="shared" si="6"/>
        <v>1342</v>
      </c>
      <c r="N15" s="51">
        <f t="shared" si="6"/>
        <v>1649</v>
      </c>
      <c r="O15" s="51">
        <f t="shared" si="6"/>
        <v>1609</v>
      </c>
      <c r="P15" s="51">
        <f t="shared" si="6"/>
        <v>1542</v>
      </c>
      <c r="Q15" s="51">
        <f t="shared" si="6"/>
        <v>1093</v>
      </c>
      <c r="R15" s="51">
        <f t="shared" si="6"/>
        <v>1458</v>
      </c>
      <c r="S15" s="51">
        <f t="shared" si="6"/>
        <v>1483</v>
      </c>
      <c r="T15" s="51">
        <f t="shared" si="6"/>
        <v>1477</v>
      </c>
      <c r="U15" s="51">
        <f t="shared" si="6"/>
        <v>1288</v>
      </c>
      <c r="V15" s="51">
        <f t="shared" si="6"/>
        <v>1431</v>
      </c>
      <c r="W15" s="51">
        <f t="shared" si="6"/>
        <v>1130</v>
      </c>
      <c r="X15" s="51">
        <f t="shared" si="6"/>
        <v>1463</v>
      </c>
      <c r="Y15" s="51">
        <f t="shared" si="6"/>
        <v>0</v>
      </c>
      <c r="Z15" s="51">
        <f t="shared" si="6"/>
        <v>0</v>
      </c>
      <c r="AA15" s="51">
        <f t="shared" si="6"/>
        <v>0</v>
      </c>
      <c r="AB15" s="51">
        <f t="shared" si="6"/>
        <v>0</v>
      </c>
      <c r="AC15" s="51">
        <f t="shared" si="6"/>
        <v>0</v>
      </c>
      <c r="AD15" s="51">
        <f t="shared" si="6"/>
        <v>0</v>
      </c>
    </row>
    <row r="16" spans="1:30">
      <c r="A16" s="50"/>
      <c r="B16" s="53" t="s">
        <v>42</v>
      </c>
      <c r="C16" s="51">
        <f t="shared" ref="C16:AD16" si="7">SUM(C54,C83,C112,C141,C169)</f>
        <v>0</v>
      </c>
      <c r="D16" s="51">
        <f t="shared" si="7"/>
        <v>294</v>
      </c>
      <c r="E16" s="51">
        <f t="shared" si="7"/>
        <v>194</v>
      </c>
      <c r="F16" s="52">
        <f t="shared" si="7"/>
        <v>316</v>
      </c>
      <c r="G16" s="51">
        <f t="shared" si="7"/>
        <v>210</v>
      </c>
      <c r="H16" s="51">
        <f t="shared" si="7"/>
        <v>285</v>
      </c>
      <c r="I16" s="51">
        <f t="shared" si="7"/>
        <v>43</v>
      </c>
      <c r="J16" s="51">
        <f t="shared" si="7"/>
        <v>269</v>
      </c>
      <c r="K16" s="51">
        <f t="shared" si="7"/>
        <v>229</v>
      </c>
      <c r="L16" s="51">
        <f t="shared" si="7"/>
        <v>315</v>
      </c>
      <c r="M16" s="51">
        <f t="shared" si="7"/>
        <v>230</v>
      </c>
      <c r="N16" s="51">
        <f t="shared" si="7"/>
        <v>299</v>
      </c>
      <c r="O16" s="51">
        <f t="shared" si="7"/>
        <v>299</v>
      </c>
      <c r="P16" s="51">
        <f t="shared" si="7"/>
        <v>310</v>
      </c>
      <c r="Q16" s="51">
        <f t="shared" si="7"/>
        <v>174</v>
      </c>
      <c r="R16" s="51">
        <f t="shared" si="7"/>
        <v>303</v>
      </c>
      <c r="S16" s="51">
        <f t="shared" si="7"/>
        <v>317</v>
      </c>
      <c r="T16" s="51">
        <f t="shared" si="7"/>
        <v>238</v>
      </c>
      <c r="U16" s="51">
        <f t="shared" si="7"/>
        <v>252</v>
      </c>
      <c r="V16" s="51">
        <f t="shared" si="7"/>
        <v>267</v>
      </c>
      <c r="W16" s="51">
        <f t="shared" si="7"/>
        <v>228</v>
      </c>
      <c r="X16" s="51">
        <f t="shared" si="7"/>
        <v>297</v>
      </c>
      <c r="Y16" s="51">
        <f t="shared" si="7"/>
        <v>0</v>
      </c>
      <c r="Z16" s="51">
        <f t="shared" si="7"/>
        <v>0</v>
      </c>
      <c r="AA16" s="51">
        <f t="shared" si="7"/>
        <v>0</v>
      </c>
      <c r="AB16" s="51">
        <f t="shared" si="7"/>
        <v>0</v>
      </c>
      <c r="AC16" s="51">
        <f t="shared" si="7"/>
        <v>0</v>
      </c>
      <c r="AD16" s="51">
        <f t="shared" si="7"/>
        <v>0</v>
      </c>
    </row>
    <row r="17" spans="1:30">
      <c r="A17" s="50"/>
      <c r="B17" s="53" t="s">
        <v>43</v>
      </c>
      <c r="C17" s="51">
        <f t="shared" ref="C17:AD17" si="8">SUM(C55,C84,C113,C142,C170)</f>
        <v>0</v>
      </c>
      <c r="D17" s="51">
        <f t="shared" si="8"/>
        <v>317</v>
      </c>
      <c r="E17" s="51">
        <f t="shared" si="8"/>
        <v>232</v>
      </c>
      <c r="F17" s="52">
        <f t="shared" si="8"/>
        <v>329</v>
      </c>
      <c r="G17" s="51">
        <f t="shared" si="8"/>
        <v>245</v>
      </c>
      <c r="H17" s="51">
        <f t="shared" si="8"/>
        <v>259</v>
      </c>
      <c r="I17" s="51">
        <f t="shared" si="8"/>
        <v>63</v>
      </c>
      <c r="J17" s="51">
        <f t="shared" si="8"/>
        <v>303</v>
      </c>
      <c r="K17" s="51">
        <f t="shared" si="8"/>
        <v>274</v>
      </c>
      <c r="L17" s="51">
        <f t="shared" si="8"/>
        <v>340</v>
      </c>
      <c r="M17" s="51">
        <f t="shared" si="8"/>
        <v>298</v>
      </c>
      <c r="N17" s="51">
        <f t="shared" si="8"/>
        <v>365</v>
      </c>
      <c r="O17" s="51">
        <f t="shared" si="8"/>
        <v>288</v>
      </c>
      <c r="P17" s="51">
        <f t="shared" si="8"/>
        <v>310</v>
      </c>
      <c r="Q17" s="51">
        <f t="shared" si="8"/>
        <v>240</v>
      </c>
      <c r="R17" s="51">
        <f t="shared" si="8"/>
        <v>257</v>
      </c>
      <c r="S17" s="51">
        <f t="shared" si="8"/>
        <v>271</v>
      </c>
      <c r="T17" s="51">
        <f t="shared" si="8"/>
        <v>267</v>
      </c>
      <c r="U17" s="51">
        <f t="shared" si="8"/>
        <v>257</v>
      </c>
      <c r="V17" s="51">
        <f t="shared" si="8"/>
        <v>291</v>
      </c>
      <c r="W17" s="51">
        <f t="shared" si="8"/>
        <v>208</v>
      </c>
      <c r="X17" s="51">
        <f t="shared" si="8"/>
        <v>292</v>
      </c>
      <c r="Y17" s="51">
        <f t="shared" si="8"/>
        <v>0</v>
      </c>
      <c r="Z17" s="51">
        <f t="shared" si="8"/>
        <v>0</v>
      </c>
      <c r="AA17" s="51">
        <f t="shared" si="8"/>
        <v>0</v>
      </c>
      <c r="AB17" s="51">
        <f t="shared" si="8"/>
        <v>0</v>
      </c>
      <c r="AC17" s="51">
        <f t="shared" si="8"/>
        <v>0</v>
      </c>
      <c r="AD17" s="51">
        <f t="shared" si="8"/>
        <v>0</v>
      </c>
    </row>
    <row r="18" spans="1:30">
      <c r="A18" s="50"/>
      <c r="B18" s="53" t="s">
        <v>44</v>
      </c>
      <c r="C18" s="51">
        <f t="shared" ref="C18:AD18" si="9">SUM(C56,C85,C114,C143,C171)</f>
        <v>0</v>
      </c>
      <c r="D18" s="51">
        <f t="shared" si="9"/>
        <v>210</v>
      </c>
      <c r="E18" s="51">
        <f t="shared" si="9"/>
        <v>118</v>
      </c>
      <c r="F18" s="52">
        <f t="shared" si="9"/>
        <v>220</v>
      </c>
      <c r="G18" s="51">
        <f t="shared" si="9"/>
        <v>203</v>
      </c>
      <c r="H18" s="51">
        <f t="shared" si="9"/>
        <v>191</v>
      </c>
      <c r="I18" s="51">
        <f t="shared" si="9"/>
        <v>17</v>
      </c>
      <c r="J18" s="51">
        <f t="shared" si="9"/>
        <v>212</v>
      </c>
      <c r="K18" s="51">
        <f t="shared" si="9"/>
        <v>254</v>
      </c>
      <c r="L18" s="51">
        <f t="shared" si="9"/>
        <v>233</v>
      </c>
      <c r="M18" s="51">
        <f t="shared" si="9"/>
        <v>284</v>
      </c>
      <c r="N18" s="51">
        <f t="shared" si="9"/>
        <v>321</v>
      </c>
      <c r="O18" s="51">
        <f t="shared" si="9"/>
        <v>300</v>
      </c>
      <c r="P18" s="51">
        <f t="shared" si="9"/>
        <v>316</v>
      </c>
      <c r="Q18" s="51">
        <f t="shared" si="9"/>
        <v>232</v>
      </c>
      <c r="R18" s="51">
        <f t="shared" si="9"/>
        <v>287</v>
      </c>
      <c r="S18" s="51">
        <f t="shared" si="9"/>
        <v>302</v>
      </c>
      <c r="T18" s="51">
        <f t="shared" si="9"/>
        <v>352</v>
      </c>
      <c r="U18" s="51">
        <f t="shared" si="9"/>
        <v>259</v>
      </c>
      <c r="V18" s="51">
        <f t="shared" si="9"/>
        <v>266</v>
      </c>
      <c r="W18" s="51">
        <f t="shared" si="9"/>
        <v>225</v>
      </c>
      <c r="X18" s="51">
        <f t="shared" si="9"/>
        <v>303</v>
      </c>
      <c r="Y18" s="51">
        <f t="shared" si="9"/>
        <v>0</v>
      </c>
      <c r="Z18" s="51">
        <f t="shared" si="9"/>
        <v>0</v>
      </c>
      <c r="AA18" s="51">
        <f t="shared" si="9"/>
        <v>0</v>
      </c>
      <c r="AB18" s="51">
        <f t="shared" si="9"/>
        <v>0</v>
      </c>
      <c r="AC18" s="51">
        <f t="shared" si="9"/>
        <v>0</v>
      </c>
      <c r="AD18" s="51">
        <f t="shared" si="9"/>
        <v>0</v>
      </c>
    </row>
    <row r="19" spans="1:30">
      <c r="A19" s="50"/>
      <c r="B19" s="53" t="s">
        <v>45</v>
      </c>
      <c r="C19" s="51">
        <f t="shared" ref="C19:AD19" si="10">SUM(C57,C86,C115,C144,C172)</f>
        <v>0</v>
      </c>
      <c r="D19" s="51">
        <f t="shared" si="10"/>
        <v>300</v>
      </c>
      <c r="E19" s="51">
        <f t="shared" si="10"/>
        <v>191</v>
      </c>
      <c r="F19" s="52">
        <f t="shared" si="10"/>
        <v>139</v>
      </c>
      <c r="G19" s="51">
        <f t="shared" si="10"/>
        <v>94</v>
      </c>
      <c r="H19" s="51">
        <f t="shared" si="10"/>
        <v>169</v>
      </c>
      <c r="I19" s="51">
        <f t="shared" si="10"/>
        <v>42</v>
      </c>
      <c r="J19" s="51">
        <f t="shared" si="10"/>
        <v>186</v>
      </c>
      <c r="K19" s="51">
        <f t="shared" si="10"/>
        <v>201</v>
      </c>
      <c r="L19" s="51">
        <f t="shared" si="10"/>
        <v>265</v>
      </c>
      <c r="M19" s="51">
        <f t="shared" si="10"/>
        <v>249</v>
      </c>
      <c r="N19" s="51">
        <f t="shared" si="10"/>
        <v>327</v>
      </c>
      <c r="O19" s="51">
        <f t="shared" si="10"/>
        <v>381</v>
      </c>
      <c r="P19" s="51">
        <f t="shared" si="10"/>
        <v>307</v>
      </c>
      <c r="Q19" s="51">
        <f t="shared" si="10"/>
        <v>250</v>
      </c>
      <c r="R19" s="51">
        <f t="shared" si="10"/>
        <v>318</v>
      </c>
      <c r="S19" s="51">
        <f t="shared" si="10"/>
        <v>308</v>
      </c>
      <c r="T19" s="51">
        <f t="shared" si="10"/>
        <v>352</v>
      </c>
      <c r="U19" s="51">
        <f t="shared" si="10"/>
        <v>269</v>
      </c>
      <c r="V19" s="51">
        <f t="shared" si="10"/>
        <v>331</v>
      </c>
      <c r="W19" s="51">
        <f t="shared" si="10"/>
        <v>243</v>
      </c>
      <c r="X19" s="51">
        <f t="shared" si="10"/>
        <v>301</v>
      </c>
      <c r="Y19" s="51">
        <f t="shared" si="10"/>
        <v>0</v>
      </c>
      <c r="Z19" s="51">
        <f t="shared" si="10"/>
        <v>0</v>
      </c>
      <c r="AA19" s="51">
        <f t="shared" si="10"/>
        <v>0</v>
      </c>
      <c r="AB19" s="51">
        <f t="shared" si="10"/>
        <v>0</v>
      </c>
      <c r="AC19" s="51">
        <f t="shared" si="10"/>
        <v>0</v>
      </c>
      <c r="AD19" s="51">
        <f t="shared" si="10"/>
        <v>0</v>
      </c>
    </row>
    <row r="20" spans="1:30">
      <c r="A20" s="50"/>
      <c r="B20" s="53" t="s">
        <v>46</v>
      </c>
      <c r="C20" s="51">
        <f t="shared" ref="C20:AD20" si="11">SUM(C58,C87,C116,C145,C173)</f>
        <v>0</v>
      </c>
      <c r="D20" s="51">
        <f t="shared" si="11"/>
        <v>285</v>
      </c>
      <c r="E20" s="51">
        <f t="shared" si="11"/>
        <v>134</v>
      </c>
      <c r="F20" s="52">
        <f t="shared" si="11"/>
        <v>307</v>
      </c>
      <c r="G20" s="51">
        <f t="shared" si="11"/>
        <v>253</v>
      </c>
      <c r="H20" s="51">
        <f t="shared" si="11"/>
        <v>309</v>
      </c>
      <c r="I20" s="51">
        <f t="shared" si="11"/>
        <v>45</v>
      </c>
      <c r="J20" s="51">
        <f t="shared" si="11"/>
        <v>250</v>
      </c>
      <c r="K20" s="51">
        <f t="shared" si="11"/>
        <v>200</v>
      </c>
      <c r="L20" s="51">
        <f t="shared" si="11"/>
        <v>273</v>
      </c>
      <c r="M20" s="51">
        <f t="shared" si="11"/>
        <v>281</v>
      </c>
      <c r="N20" s="51">
        <f t="shared" si="11"/>
        <v>337</v>
      </c>
      <c r="O20" s="51">
        <f t="shared" si="11"/>
        <v>341</v>
      </c>
      <c r="P20" s="51">
        <f t="shared" si="11"/>
        <v>299</v>
      </c>
      <c r="Q20" s="51">
        <f t="shared" si="11"/>
        <v>197</v>
      </c>
      <c r="R20" s="51">
        <f t="shared" si="11"/>
        <v>293</v>
      </c>
      <c r="S20" s="51">
        <f t="shared" si="11"/>
        <v>285</v>
      </c>
      <c r="T20" s="51">
        <f t="shared" si="11"/>
        <v>268</v>
      </c>
      <c r="U20" s="51">
        <f t="shared" si="11"/>
        <v>251</v>
      </c>
      <c r="V20" s="51">
        <f t="shared" si="11"/>
        <v>276</v>
      </c>
      <c r="W20" s="51">
        <f t="shared" si="11"/>
        <v>226</v>
      </c>
      <c r="X20" s="51">
        <f t="shared" si="11"/>
        <v>270</v>
      </c>
      <c r="Y20" s="51">
        <f t="shared" si="11"/>
        <v>0</v>
      </c>
      <c r="Z20" s="51">
        <f t="shared" si="11"/>
        <v>0</v>
      </c>
      <c r="AA20" s="51">
        <f t="shared" si="11"/>
        <v>0</v>
      </c>
      <c r="AB20" s="51">
        <f t="shared" si="11"/>
        <v>0</v>
      </c>
      <c r="AC20" s="51">
        <f t="shared" si="11"/>
        <v>0</v>
      </c>
      <c r="AD20" s="51">
        <f t="shared" si="11"/>
        <v>0</v>
      </c>
    </row>
    <row r="21" spans="1:30" hidden="1">
      <c r="A21" s="50"/>
      <c r="B21" s="53" t="s">
        <v>47</v>
      </c>
      <c r="C21" s="51">
        <f t="shared" ref="C21:AD21" si="12">SUM(C60,C89,C118,C147,C175)</f>
        <v>0</v>
      </c>
      <c r="D21" s="51">
        <f t="shared" si="12"/>
        <v>85</v>
      </c>
      <c r="E21" s="51">
        <f t="shared" si="12"/>
        <v>45</v>
      </c>
      <c r="F21" s="52">
        <f t="shared" si="12"/>
        <v>66</v>
      </c>
      <c r="G21" s="51">
        <f t="shared" si="12"/>
        <v>53</v>
      </c>
      <c r="H21" s="51">
        <f t="shared" si="12"/>
        <v>70</v>
      </c>
      <c r="I21" s="51">
        <f t="shared" si="12"/>
        <v>70</v>
      </c>
      <c r="J21" s="51">
        <f t="shared" si="12"/>
        <v>64</v>
      </c>
      <c r="K21" s="51">
        <f t="shared" si="12"/>
        <v>74</v>
      </c>
      <c r="L21" s="51">
        <f t="shared" si="12"/>
        <v>65</v>
      </c>
      <c r="M21" s="51">
        <f t="shared" si="12"/>
        <v>105</v>
      </c>
      <c r="N21" s="51">
        <f t="shared" si="12"/>
        <v>100</v>
      </c>
      <c r="O21" s="51">
        <f t="shared" si="12"/>
        <v>91</v>
      </c>
      <c r="P21" s="51">
        <f t="shared" si="12"/>
        <v>63</v>
      </c>
      <c r="Q21" s="51">
        <f t="shared" si="12"/>
        <v>42</v>
      </c>
      <c r="R21" s="51">
        <f t="shared" si="12"/>
        <v>73</v>
      </c>
      <c r="S21" s="51">
        <f t="shared" si="12"/>
        <v>69</v>
      </c>
      <c r="T21" s="51">
        <f t="shared" si="12"/>
        <v>80</v>
      </c>
      <c r="U21" s="51">
        <f t="shared" si="12"/>
        <v>65</v>
      </c>
      <c r="V21" s="51">
        <f t="shared" si="12"/>
        <v>59</v>
      </c>
      <c r="W21" s="51">
        <f t="shared" si="12"/>
        <v>68</v>
      </c>
      <c r="X21" s="51">
        <f t="shared" si="12"/>
        <v>68</v>
      </c>
      <c r="Y21" s="51">
        <f t="shared" si="12"/>
        <v>0</v>
      </c>
      <c r="Z21" s="51">
        <f t="shared" si="12"/>
        <v>0</v>
      </c>
      <c r="AA21" s="51">
        <f t="shared" si="12"/>
        <v>0</v>
      </c>
      <c r="AB21" s="51">
        <f t="shared" si="12"/>
        <v>0</v>
      </c>
      <c r="AC21" s="51">
        <f t="shared" si="12"/>
        <v>0</v>
      </c>
      <c r="AD21" s="51">
        <f t="shared" si="12"/>
        <v>0</v>
      </c>
    </row>
    <row r="22" spans="1:30" ht="25.5">
      <c r="A22" s="50">
        <v>10</v>
      </c>
      <c r="B22" s="47" t="s">
        <v>48</v>
      </c>
      <c r="C22" s="51">
        <f t="shared" ref="C22:AD22" si="13">SUM(C23:C27)</f>
        <v>0</v>
      </c>
      <c r="D22" s="51">
        <f t="shared" si="13"/>
        <v>1552.5</v>
      </c>
      <c r="E22" s="51">
        <f t="shared" si="13"/>
        <v>1057.5</v>
      </c>
      <c r="F22" s="51">
        <f t="shared" si="13"/>
        <v>1410</v>
      </c>
      <c r="G22" s="51">
        <f t="shared" si="13"/>
        <v>1170</v>
      </c>
      <c r="H22" s="51">
        <f t="shared" si="13"/>
        <v>1417.5</v>
      </c>
      <c r="I22" s="51">
        <f t="shared" si="13"/>
        <v>345</v>
      </c>
      <c r="J22" s="51">
        <f t="shared" si="13"/>
        <v>1365</v>
      </c>
      <c r="K22" s="51">
        <f t="shared" si="13"/>
        <v>1336.8046875</v>
      </c>
      <c r="L22" s="51">
        <f t="shared" si="13"/>
        <v>1529.765625</v>
      </c>
      <c r="M22" s="51">
        <f t="shared" si="13"/>
        <v>1328.3671875</v>
      </c>
      <c r="N22" s="51">
        <f t="shared" si="13"/>
        <v>1477.5</v>
      </c>
      <c r="O22" s="51">
        <f t="shared" si="13"/>
        <v>1507.5</v>
      </c>
      <c r="P22" s="51">
        <f t="shared" si="13"/>
        <v>1477.5</v>
      </c>
      <c r="Q22" s="51">
        <f t="shared" si="13"/>
        <v>993.609375</v>
      </c>
      <c r="R22" s="51">
        <f t="shared" si="13"/>
        <v>1398.609375</v>
      </c>
      <c r="S22" s="51">
        <f t="shared" si="13"/>
        <v>1432.5</v>
      </c>
      <c r="T22" s="51">
        <f t="shared" si="13"/>
        <v>1387.21875</v>
      </c>
      <c r="U22" s="51">
        <f t="shared" si="13"/>
        <v>1275</v>
      </c>
      <c r="V22" s="51">
        <f t="shared" si="13"/>
        <v>1395</v>
      </c>
      <c r="W22" s="51">
        <f t="shared" si="13"/>
        <v>1086.45703125</v>
      </c>
      <c r="X22" s="51">
        <f t="shared" si="13"/>
        <v>1271.2265625</v>
      </c>
      <c r="Y22" s="51">
        <f t="shared" si="13"/>
        <v>0</v>
      </c>
      <c r="Z22" s="51">
        <f t="shared" si="13"/>
        <v>0</v>
      </c>
      <c r="AA22" s="51">
        <f t="shared" si="13"/>
        <v>0</v>
      </c>
      <c r="AB22" s="51">
        <f t="shared" si="13"/>
        <v>0</v>
      </c>
      <c r="AC22" s="51">
        <f t="shared" si="13"/>
        <v>0</v>
      </c>
      <c r="AD22" s="51">
        <f t="shared" si="13"/>
        <v>0</v>
      </c>
    </row>
    <row r="23" spans="1:30">
      <c r="A23" s="50"/>
      <c r="B23" s="53" t="s">
        <v>49</v>
      </c>
      <c r="C23" s="51">
        <f>Cálculo_de_Cuota!D61</f>
        <v>0</v>
      </c>
      <c r="D23" s="51">
        <f>Cálculo_de_Cuota!E61</f>
        <v>315</v>
      </c>
      <c r="E23" s="51">
        <f>Cálculo_de_Cuota!F61</f>
        <v>195</v>
      </c>
      <c r="F23" s="51">
        <f>Cálculo_de_Cuota!G61</f>
        <v>270</v>
      </c>
      <c r="G23" s="51">
        <f>Cálculo_de_Cuota!H61</f>
        <v>195</v>
      </c>
      <c r="H23" s="51">
        <f>Cálculo_de_Cuota!I61</f>
        <v>292.5</v>
      </c>
      <c r="I23" s="51">
        <f>Cálculo_de_Cuota!J61</f>
        <v>67.5</v>
      </c>
      <c r="J23" s="51">
        <f>Cálculo_de_Cuota!K61</f>
        <v>292.5</v>
      </c>
      <c r="K23" s="51">
        <f>Cálculo_de_Cuota!L61</f>
        <v>286.8046875</v>
      </c>
      <c r="L23" s="51">
        <f>Cálculo_de_Cuota!M61</f>
        <v>292.5</v>
      </c>
      <c r="M23" s="51">
        <f>Cálculo_de_Cuota!N61</f>
        <v>217.5</v>
      </c>
      <c r="N23" s="51">
        <f>Cálculo_de_Cuota!O61</f>
        <v>255</v>
      </c>
      <c r="O23" s="51">
        <f>Cálculo_de_Cuota!P61</f>
        <v>277.5</v>
      </c>
      <c r="P23" s="51">
        <f>Cálculo_de_Cuota!Q61</f>
        <v>285</v>
      </c>
      <c r="Q23" s="51">
        <f>Cálculo_de_Cuota!R61</f>
        <v>159.3046875</v>
      </c>
      <c r="R23" s="51">
        <f>Cálculo_de_Cuota!S61</f>
        <v>271.8046875</v>
      </c>
      <c r="S23" s="51">
        <f>Cálculo_de_Cuota!T61</f>
        <v>292.5</v>
      </c>
      <c r="T23" s="51">
        <f>Cálculo_de_Cuota!U61</f>
        <v>225</v>
      </c>
      <c r="U23" s="51">
        <f>Cálculo_de_Cuota!V61</f>
        <v>255</v>
      </c>
      <c r="V23" s="51">
        <f>Cálculo_de_Cuota!W61</f>
        <v>270</v>
      </c>
      <c r="W23" s="51">
        <f>Cálculo_de_Cuota!X61</f>
        <v>225</v>
      </c>
      <c r="X23" s="51">
        <f>Cálculo_de_Cuota!Y61</f>
        <v>253.67578125</v>
      </c>
      <c r="Y23" s="51">
        <f>Cálculo_de_Cuota!Z61</f>
        <v>0</v>
      </c>
      <c r="Z23" s="51">
        <f>Cálculo_de_Cuota!AA61</f>
        <v>0</v>
      </c>
      <c r="AA23" s="51">
        <f>Cálculo_de_Cuota!AB61</f>
        <v>0</v>
      </c>
      <c r="AB23" s="51">
        <f>Cálculo_de_Cuota!AC61</f>
        <v>0</v>
      </c>
      <c r="AC23" s="51">
        <f>Cálculo_de_Cuota!AD61</f>
        <v>0</v>
      </c>
      <c r="AD23" s="51">
        <f>Cálculo_de_Cuota!AE61</f>
        <v>0</v>
      </c>
    </row>
    <row r="24" spans="1:30">
      <c r="A24" s="50"/>
      <c r="B24" s="53" t="s">
        <v>50</v>
      </c>
      <c r="C24" s="51">
        <f>Cálculo_de_Cuota!D62</f>
        <v>0</v>
      </c>
      <c r="D24" s="51">
        <f>Cálculo_de_Cuota!E62</f>
        <v>300</v>
      </c>
      <c r="E24" s="51">
        <f>Cálculo_de_Cuota!F62</f>
        <v>225</v>
      </c>
      <c r="F24" s="51">
        <f>Cálculo_de_Cuota!G62</f>
        <v>285</v>
      </c>
      <c r="G24" s="51">
        <f>Cálculo_de_Cuota!H62</f>
        <v>210</v>
      </c>
      <c r="H24" s="51">
        <f>Cálculo_de_Cuota!I62</f>
        <v>240</v>
      </c>
      <c r="I24" s="51">
        <f>Cálculo_de_Cuota!J62</f>
        <v>75</v>
      </c>
      <c r="J24" s="51">
        <f>Cálculo_de_Cuota!K62</f>
        <v>300</v>
      </c>
      <c r="K24" s="51">
        <f>Cálculo_de_Cuota!L62</f>
        <v>255</v>
      </c>
      <c r="L24" s="51">
        <f>Cálculo_de_Cuota!M62</f>
        <v>314.765625</v>
      </c>
      <c r="M24" s="51">
        <f>Cálculo_de_Cuota!N62</f>
        <v>263.3671875</v>
      </c>
      <c r="N24" s="51">
        <f>Cálculo_de_Cuota!O62</f>
        <v>307.5</v>
      </c>
      <c r="O24" s="51">
        <f>Cálculo_de_Cuota!P62</f>
        <v>247.5</v>
      </c>
      <c r="P24" s="51">
        <f>Cálculo_de_Cuota!Q62</f>
        <v>300</v>
      </c>
      <c r="Q24" s="51">
        <f>Cálculo_de_Cuota!R62</f>
        <v>217.5</v>
      </c>
      <c r="R24" s="51">
        <f>Cálculo_de_Cuota!S62</f>
        <v>255</v>
      </c>
      <c r="S24" s="51">
        <f>Cálculo_de_Cuota!T62</f>
        <v>262.5</v>
      </c>
      <c r="T24" s="51">
        <f>Cálculo_de_Cuota!U62</f>
        <v>243.609375</v>
      </c>
      <c r="U24" s="51">
        <f>Cálculo_de_Cuota!V62</f>
        <v>255</v>
      </c>
      <c r="V24" s="51">
        <f>Cálculo_de_Cuota!W62</f>
        <v>277.5</v>
      </c>
      <c r="W24" s="51">
        <f>Cálculo_de_Cuota!X62</f>
        <v>195</v>
      </c>
      <c r="X24" s="51">
        <f>Cálculo_de_Cuota!Y62</f>
        <v>247.98046875</v>
      </c>
      <c r="Y24" s="51">
        <f>Cálculo_de_Cuota!Z62</f>
        <v>0</v>
      </c>
      <c r="Z24" s="51">
        <f>Cálculo_de_Cuota!AA62</f>
        <v>0</v>
      </c>
      <c r="AA24" s="51">
        <f>Cálculo_de_Cuota!AB62</f>
        <v>0</v>
      </c>
      <c r="AB24" s="51">
        <f>Cálculo_de_Cuota!AC62</f>
        <v>0</v>
      </c>
      <c r="AC24" s="51">
        <f>Cálculo_de_Cuota!AD62</f>
        <v>0</v>
      </c>
      <c r="AD24" s="51">
        <f>Cálculo_de_Cuota!AE62</f>
        <v>0</v>
      </c>
    </row>
    <row r="25" spans="1:30">
      <c r="A25" s="50"/>
      <c r="B25" s="53" t="s">
        <v>51</v>
      </c>
      <c r="C25" s="51">
        <f>Cálculo_de_Cuota!D63</f>
        <v>0</v>
      </c>
      <c r="D25" s="51">
        <f>Cálculo_de_Cuota!E63</f>
        <v>300</v>
      </c>
      <c r="E25" s="51">
        <f>Cálculo_de_Cuota!F63</f>
        <v>225</v>
      </c>
      <c r="F25" s="51">
        <f>Cálculo_de_Cuota!G63</f>
        <v>285</v>
      </c>
      <c r="G25" s="51">
        <f>Cálculo_de_Cuota!H63</f>
        <v>247.5</v>
      </c>
      <c r="H25" s="51">
        <f>Cálculo_de_Cuota!I63</f>
        <v>270</v>
      </c>
      <c r="I25" s="51">
        <f>Cálculo_de_Cuota!J63</f>
        <v>67.5</v>
      </c>
      <c r="J25" s="51">
        <f>Cálculo_de_Cuota!K63</f>
        <v>277.5</v>
      </c>
      <c r="K25" s="51">
        <f>Cálculo_de_Cuota!L63</f>
        <v>300</v>
      </c>
      <c r="L25" s="51">
        <f>Cálculo_de_Cuota!M63</f>
        <v>322.5</v>
      </c>
      <c r="M25" s="51">
        <f>Cálculo_de_Cuota!N63</f>
        <v>277.5</v>
      </c>
      <c r="N25" s="51">
        <f>Cálculo_de_Cuota!O63</f>
        <v>292.5</v>
      </c>
      <c r="O25" s="51">
        <f>Cálculo_de_Cuota!P63</f>
        <v>292.5</v>
      </c>
      <c r="P25" s="51">
        <f>Cálculo_de_Cuota!Q63</f>
        <v>307.5</v>
      </c>
      <c r="Q25" s="51">
        <f>Cálculo_de_Cuota!R63</f>
        <v>202.5</v>
      </c>
      <c r="R25" s="51">
        <f>Cálculo_de_Cuota!S63</f>
        <v>277.5</v>
      </c>
      <c r="S25" s="51">
        <f>Cálculo_de_Cuota!T63</f>
        <v>292.5</v>
      </c>
      <c r="T25" s="51">
        <f>Cálculo_de_Cuota!U63</f>
        <v>324.3046875</v>
      </c>
      <c r="U25" s="51">
        <f>Cálculo_de_Cuota!V63</f>
        <v>255</v>
      </c>
      <c r="V25" s="51">
        <f>Cálculo_de_Cuota!W63</f>
        <v>262.5</v>
      </c>
      <c r="W25" s="51">
        <f>Cálculo_de_Cuota!X63</f>
        <v>216.45703125</v>
      </c>
      <c r="X25" s="51">
        <f>Cálculo_de_Cuota!Y63</f>
        <v>250.828125</v>
      </c>
      <c r="Y25" s="51">
        <f>Cálculo_de_Cuota!Z63</f>
        <v>0</v>
      </c>
      <c r="Z25" s="51">
        <f>Cálculo_de_Cuota!AA63</f>
        <v>0</v>
      </c>
      <c r="AA25" s="51">
        <f>Cálculo_de_Cuota!AB63</f>
        <v>0</v>
      </c>
      <c r="AB25" s="51">
        <f>Cálculo_de_Cuota!AC63</f>
        <v>0</v>
      </c>
      <c r="AC25" s="51">
        <f>Cálculo_de_Cuota!AD63</f>
        <v>0</v>
      </c>
      <c r="AD25" s="51">
        <f>Cálculo_de_Cuota!AE63</f>
        <v>0</v>
      </c>
    </row>
    <row r="26" spans="1:30">
      <c r="A26" s="50"/>
      <c r="B26" s="53" t="s">
        <v>52</v>
      </c>
      <c r="C26" s="51">
        <f>Cálculo_de_Cuota!D64</f>
        <v>0</v>
      </c>
      <c r="D26" s="51">
        <f>Cálculo_de_Cuota!E64</f>
        <v>322.5</v>
      </c>
      <c r="E26" s="51">
        <f>Cálculo_de_Cuota!F64</f>
        <v>202.5</v>
      </c>
      <c r="F26" s="51">
        <f>Cálculo_de_Cuota!G64</f>
        <v>285</v>
      </c>
      <c r="G26" s="51">
        <f>Cálculo_de_Cuota!H64</f>
        <v>255</v>
      </c>
      <c r="H26" s="51">
        <f>Cálculo_de_Cuota!I64</f>
        <v>300</v>
      </c>
      <c r="I26" s="51">
        <f>Cálculo_de_Cuota!J64</f>
        <v>75</v>
      </c>
      <c r="J26" s="51">
        <f>Cálculo_de_Cuota!K64</f>
        <v>225</v>
      </c>
      <c r="K26" s="51">
        <f>Cálculo_de_Cuota!L64</f>
        <v>285</v>
      </c>
      <c r="L26" s="51">
        <f>Cálculo_de_Cuota!M64</f>
        <v>300</v>
      </c>
      <c r="M26" s="51">
        <f>Cálculo_de_Cuota!N64</f>
        <v>300</v>
      </c>
      <c r="N26" s="51">
        <f>Cálculo_de_Cuota!O64</f>
        <v>311.25</v>
      </c>
      <c r="O26" s="51">
        <f>Cálculo_de_Cuota!P64</f>
        <v>345</v>
      </c>
      <c r="P26" s="51">
        <f>Cálculo_de_Cuota!Q64</f>
        <v>285</v>
      </c>
      <c r="Q26" s="51">
        <f>Cálculo_de_Cuota!R64</f>
        <v>217.5</v>
      </c>
      <c r="R26" s="51">
        <f>Cálculo_de_Cuota!S64</f>
        <v>300</v>
      </c>
      <c r="S26" s="51">
        <f>Cálculo_de_Cuota!T64</f>
        <v>300</v>
      </c>
      <c r="T26" s="51">
        <f>Cálculo_de_Cuota!U64</f>
        <v>324.3046875</v>
      </c>
      <c r="U26" s="51">
        <f>Cálculo_de_Cuota!V64</f>
        <v>255</v>
      </c>
      <c r="V26" s="51">
        <f>Cálculo_de_Cuota!W64</f>
        <v>292.5</v>
      </c>
      <c r="W26" s="51">
        <f>Cálculo_de_Cuota!X64</f>
        <v>225</v>
      </c>
      <c r="X26" s="51">
        <f>Cálculo_de_Cuota!Y64</f>
        <v>259.37109375</v>
      </c>
      <c r="Y26" s="51">
        <f>Cálculo_de_Cuota!Z64</f>
        <v>0</v>
      </c>
      <c r="Z26" s="51">
        <f>Cálculo_de_Cuota!AA64</f>
        <v>0</v>
      </c>
      <c r="AA26" s="51">
        <f>Cálculo_de_Cuota!AB64</f>
        <v>0</v>
      </c>
      <c r="AB26" s="51">
        <f>Cálculo_de_Cuota!AC64</f>
        <v>0</v>
      </c>
      <c r="AC26" s="51">
        <f>Cálculo_de_Cuota!AD64</f>
        <v>0</v>
      </c>
      <c r="AD26" s="51">
        <f>Cálculo_de_Cuota!AE64</f>
        <v>0</v>
      </c>
    </row>
    <row r="27" spans="1:30">
      <c r="A27" s="50"/>
      <c r="B27" s="53" t="s">
        <v>53</v>
      </c>
      <c r="C27" s="51">
        <f>Cálculo_de_Cuota!D65</f>
        <v>0</v>
      </c>
      <c r="D27" s="51">
        <f>Cálculo_de_Cuota!E65</f>
        <v>315</v>
      </c>
      <c r="E27" s="51">
        <f>Cálculo_de_Cuota!F65</f>
        <v>210</v>
      </c>
      <c r="F27" s="51">
        <f>Cálculo_de_Cuota!G65</f>
        <v>285</v>
      </c>
      <c r="G27" s="51">
        <f>Cálculo_de_Cuota!H65</f>
        <v>262.5</v>
      </c>
      <c r="H27" s="51">
        <f>Cálculo_de_Cuota!I65</f>
        <v>315</v>
      </c>
      <c r="I27" s="51">
        <f>Cálculo_de_Cuota!J65</f>
        <v>60</v>
      </c>
      <c r="J27" s="51">
        <f>Cálculo_de_Cuota!K65</f>
        <v>270</v>
      </c>
      <c r="K27" s="51">
        <f>Cálculo_de_Cuota!L65</f>
        <v>210</v>
      </c>
      <c r="L27" s="51">
        <f>Cálculo_de_Cuota!M65</f>
        <v>300</v>
      </c>
      <c r="M27" s="51">
        <f>Cálculo_de_Cuota!N65</f>
        <v>270</v>
      </c>
      <c r="N27" s="51">
        <f>Cálculo_de_Cuota!O65</f>
        <v>311.25</v>
      </c>
      <c r="O27" s="51">
        <f>Cálculo_de_Cuota!P65</f>
        <v>345</v>
      </c>
      <c r="P27" s="51">
        <f>Cálculo_de_Cuota!Q65</f>
        <v>300</v>
      </c>
      <c r="Q27" s="51">
        <f>Cálculo_de_Cuota!R65</f>
        <v>196.8046875</v>
      </c>
      <c r="R27" s="51">
        <f>Cálculo_de_Cuota!S65</f>
        <v>294.3046875</v>
      </c>
      <c r="S27" s="51">
        <f>Cálculo_de_Cuota!T65</f>
        <v>285</v>
      </c>
      <c r="T27" s="51">
        <f>Cálculo_de_Cuota!U65</f>
        <v>270</v>
      </c>
      <c r="U27" s="51">
        <f>Cálculo_de_Cuota!V65</f>
        <v>255</v>
      </c>
      <c r="V27" s="51">
        <f>Cálculo_de_Cuota!W65</f>
        <v>292.5</v>
      </c>
      <c r="W27" s="51">
        <f>Cálculo_de_Cuota!X65</f>
        <v>225</v>
      </c>
      <c r="X27" s="51">
        <f>Cálculo_de_Cuota!Y65</f>
        <v>259.37109375</v>
      </c>
      <c r="Y27" s="51">
        <f>Cálculo_de_Cuota!Z65</f>
        <v>0</v>
      </c>
      <c r="Z27" s="51">
        <f>Cálculo_de_Cuota!AA65</f>
        <v>0</v>
      </c>
      <c r="AA27" s="51">
        <f>Cálculo_de_Cuota!AB65</f>
        <v>0</v>
      </c>
      <c r="AB27" s="51">
        <f>Cálculo_de_Cuota!AC65</f>
        <v>0</v>
      </c>
      <c r="AC27" s="51">
        <f>Cálculo_de_Cuota!AD65</f>
        <v>0</v>
      </c>
      <c r="AD27" s="51">
        <f>Cálculo_de_Cuota!AE65</f>
        <v>0</v>
      </c>
    </row>
    <row r="28" spans="1:30" hidden="1">
      <c r="A28" s="50"/>
      <c r="B28" s="53" t="s">
        <v>54</v>
      </c>
      <c r="C28" s="51">
        <f>Cálculo_de_Cuota!D66</f>
        <v>0</v>
      </c>
      <c r="D28" s="51">
        <f>Cálculo_de_Cuota!E66</f>
        <v>6930</v>
      </c>
      <c r="E28" s="51">
        <f>Cálculo_de_Cuota!F66</f>
        <v>0</v>
      </c>
      <c r="F28" s="51">
        <f>Cálculo_de_Cuota!G66</f>
        <v>131670</v>
      </c>
      <c r="G28" s="51">
        <f>Cálculo_de_Cuota!H66</f>
        <v>0</v>
      </c>
      <c r="H28" s="51">
        <f>Cálculo_de_Cuota!I66</f>
        <v>2765070</v>
      </c>
      <c r="I28" s="51">
        <f>Cálculo_de_Cuota!J66</f>
        <v>0</v>
      </c>
      <c r="J28" s="51">
        <f>Cálculo_de_Cuota!K66</f>
        <v>60831540</v>
      </c>
      <c r="K28" s="51">
        <f>Cálculo_de_Cuota!L66</f>
        <v>0</v>
      </c>
      <c r="L28" s="51">
        <f>Cálculo_de_Cuota!M66</f>
        <v>1338293880</v>
      </c>
      <c r="M28" s="51">
        <f>Cálculo_de_Cuota!N66</f>
        <v>0</v>
      </c>
      <c r="N28" s="51">
        <f>Cálculo_de_Cuota!O66</f>
        <v>28104171480</v>
      </c>
      <c r="O28" s="51">
        <f>Cálculo_de_Cuota!P66</f>
        <v>0</v>
      </c>
      <c r="P28" s="51">
        <f>Cálculo_de_Cuota!Q66</f>
        <v>590187601080</v>
      </c>
      <c r="Q28" s="51">
        <f>Cálculo_de_Cuota!R66</f>
        <v>0</v>
      </c>
      <c r="R28" s="51">
        <f>Cálculo_de_Cuota!S66</f>
        <v>11803752021600</v>
      </c>
      <c r="S28" s="51">
        <f>Cálculo_de_Cuota!T66</f>
        <v>0</v>
      </c>
      <c r="T28" s="51">
        <f>Cálculo_de_Cuota!U66</f>
        <v>259682544475200</v>
      </c>
      <c r="U28" s="51">
        <f>Cálculo_de_Cuota!V66</f>
        <v>0</v>
      </c>
      <c r="V28" s="51">
        <f>Cálculo_de_Cuota!W66</f>
        <v>5453333433979200</v>
      </c>
      <c r="W28" s="51">
        <f>Cálculo_de_Cuota!X66</f>
        <v>0</v>
      </c>
      <c r="X28" s="51">
        <f>Cálculo_de_Cuota!Y66</f>
        <v>1.199733355475424E+17</v>
      </c>
      <c r="Y28" s="51">
        <f>Cálculo_de_Cuota!Z66</f>
        <v>0</v>
      </c>
      <c r="Z28" s="51">
        <f>Cálculo_de_Cuota!AA66</f>
        <v>0</v>
      </c>
      <c r="AA28" s="51">
        <f>Cálculo_de_Cuota!AB66</f>
        <v>0</v>
      </c>
      <c r="AB28" s="51">
        <f>Cálculo_de_Cuota!AC66</f>
        <v>0</v>
      </c>
      <c r="AC28" s="51">
        <f>Cálculo_de_Cuota!AD66</f>
        <v>0</v>
      </c>
      <c r="AD28" s="51">
        <f>Cálculo_de_Cuota!AE66</f>
        <v>0</v>
      </c>
    </row>
    <row r="29" spans="1:30">
      <c r="A29" s="50">
        <v>11</v>
      </c>
      <c r="B29" s="47" t="s">
        <v>55</v>
      </c>
      <c r="C29" s="51">
        <f t="shared" ref="C29:AD29" si="14">SUM(C30:C32)</f>
        <v>0</v>
      </c>
      <c r="D29" s="51">
        <f t="shared" si="14"/>
        <v>85</v>
      </c>
      <c r="E29" s="51">
        <f t="shared" si="14"/>
        <v>45</v>
      </c>
      <c r="F29" s="51">
        <f t="shared" si="14"/>
        <v>66</v>
      </c>
      <c r="G29" s="51">
        <f t="shared" si="14"/>
        <v>53</v>
      </c>
      <c r="H29" s="51">
        <f t="shared" si="14"/>
        <v>70</v>
      </c>
      <c r="I29" s="51">
        <f t="shared" si="14"/>
        <v>70</v>
      </c>
      <c r="J29" s="51">
        <f t="shared" si="14"/>
        <v>64</v>
      </c>
      <c r="K29" s="51">
        <f t="shared" si="14"/>
        <v>74</v>
      </c>
      <c r="L29" s="51">
        <f t="shared" si="14"/>
        <v>65</v>
      </c>
      <c r="M29" s="51">
        <f t="shared" si="14"/>
        <v>105</v>
      </c>
      <c r="N29" s="51">
        <f t="shared" si="14"/>
        <v>100</v>
      </c>
      <c r="O29" s="51">
        <f t="shared" si="14"/>
        <v>91</v>
      </c>
      <c r="P29" s="51">
        <f t="shared" si="14"/>
        <v>63</v>
      </c>
      <c r="Q29" s="51">
        <f t="shared" si="14"/>
        <v>42</v>
      </c>
      <c r="R29" s="51">
        <f t="shared" si="14"/>
        <v>73</v>
      </c>
      <c r="S29" s="51">
        <f t="shared" si="14"/>
        <v>68</v>
      </c>
      <c r="T29" s="51">
        <f t="shared" si="14"/>
        <v>80</v>
      </c>
      <c r="U29" s="51">
        <f t="shared" si="14"/>
        <v>65</v>
      </c>
      <c r="V29" s="51">
        <f t="shared" si="14"/>
        <v>59</v>
      </c>
      <c r="W29" s="51">
        <f t="shared" si="14"/>
        <v>68</v>
      </c>
      <c r="X29" s="51">
        <f t="shared" si="14"/>
        <v>68</v>
      </c>
      <c r="Y29" s="51">
        <f t="shared" si="14"/>
        <v>0</v>
      </c>
      <c r="Z29" s="51">
        <f t="shared" si="14"/>
        <v>0</v>
      </c>
      <c r="AA29" s="51">
        <f t="shared" si="14"/>
        <v>0</v>
      </c>
      <c r="AB29" s="51">
        <f t="shared" si="14"/>
        <v>0</v>
      </c>
      <c r="AC29" s="51">
        <f t="shared" si="14"/>
        <v>0</v>
      </c>
      <c r="AD29" s="51">
        <f t="shared" si="14"/>
        <v>0</v>
      </c>
    </row>
    <row r="30" spans="1:30">
      <c r="A30" s="50"/>
      <c r="B30" s="53" t="s">
        <v>15</v>
      </c>
      <c r="C30" s="51">
        <f t="shared" ref="C30:AD30" si="15">C61+C90+C119+C148+C176</f>
        <v>0</v>
      </c>
      <c r="D30" s="51">
        <f t="shared" si="15"/>
        <v>42</v>
      </c>
      <c r="E30" s="51">
        <f t="shared" si="15"/>
        <v>20</v>
      </c>
      <c r="F30" s="51">
        <f t="shared" si="15"/>
        <v>29</v>
      </c>
      <c r="G30" s="51">
        <f t="shared" si="15"/>
        <v>28</v>
      </c>
      <c r="H30" s="51">
        <f t="shared" si="15"/>
        <v>35</v>
      </c>
      <c r="I30" s="51">
        <f t="shared" si="15"/>
        <v>37</v>
      </c>
      <c r="J30" s="51">
        <f t="shared" si="15"/>
        <v>28</v>
      </c>
      <c r="K30" s="51">
        <f t="shared" si="15"/>
        <v>36</v>
      </c>
      <c r="L30" s="51">
        <f t="shared" si="15"/>
        <v>22</v>
      </c>
      <c r="M30" s="51">
        <f t="shared" si="15"/>
        <v>53</v>
      </c>
      <c r="N30" s="51">
        <f t="shared" si="15"/>
        <v>42</v>
      </c>
      <c r="O30" s="51">
        <f t="shared" si="15"/>
        <v>47</v>
      </c>
      <c r="P30" s="51">
        <f t="shared" si="15"/>
        <v>31</v>
      </c>
      <c r="Q30" s="51">
        <f t="shared" si="15"/>
        <v>21</v>
      </c>
      <c r="R30" s="51">
        <f t="shared" si="15"/>
        <v>33</v>
      </c>
      <c r="S30" s="51">
        <f t="shared" si="15"/>
        <v>29</v>
      </c>
      <c r="T30" s="51">
        <f t="shared" si="15"/>
        <v>37</v>
      </c>
      <c r="U30" s="51">
        <f t="shared" si="15"/>
        <v>36</v>
      </c>
      <c r="V30" s="51">
        <f t="shared" si="15"/>
        <v>28</v>
      </c>
      <c r="W30" s="51">
        <f t="shared" si="15"/>
        <v>31</v>
      </c>
      <c r="X30" s="51">
        <f t="shared" si="15"/>
        <v>28</v>
      </c>
      <c r="Y30" s="51">
        <f t="shared" si="15"/>
        <v>0</v>
      </c>
      <c r="Z30" s="51">
        <f t="shared" si="15"/>
        <v>0</v>
      </c>
      <c r="AA30" s="51">
        <f t="shared" si="15"/>
        <v>0</v>
      </c>
      <c r="AB30" s="51">
        <f t="shared" si="15"/>
        <v>0</v>
      </c>
      <c r="AC30" s="51">
        <f t="shared" si="15"/>
        <v>0</v>
      </c>
      <c r="AD30" s="51">
        <f t="shared" si="15"/>
        <v>0</v>
      </c>
    </row>
    <row r="31" spans="1:30">
      <c r="A31" s="50"/>
      <c r="B31" s="53" t="s">
        <v>16</v>
      </c>
      <c r="C31" s="51">
        <f t="shared" ref="C31:AD31" si="16">C62+C91+C120+C149+C177</f>
        <v>0</v>
      </c>
      <c r="D31" s="51">
        <f t="shared" si="16"/>
        <v>19</v>
      </c>
      <c r="E31" s="51">
        <f t="shared" si="16"/>
        <v>8</v>
      </c>
      <c r="F31" s="51">
        <f t="shared" si="16"/>
        <v>22</v>
      </c>
      <c r="G31" s="51">
        <f t="shared" si="16"/>
        <v>9</v>
      </c>
      <c r="H31" s="51">
        <f t="shared" si="16"/>
        <v>22</v>
      </c>
      <c r="I31" s="51">
        <f t="shared" si="16"/>
        <v>15</v>
      </c>
      <c r="J31" s="51">
        <f t="shared" si="16"/>
        <v>18</v>
      </c>
      <c r="K31" s="51">
        <f t="shared" si="16"/>
        <v>20</v>
      </c>
      <c r="L31" s="51">
        <f t="shared" si="16"/>
        <v>31</v>
      </c>
      <c r="M31" s="51">
        <f t="shared" si="16"/>
        <v>27</v>
      </c>
      <c r="N31" s="51">
        <f t="shared" si="16"/>
        <v>39</v>
      </c>
      <c r="O31" s="51">
        <f t="shared" si="16"/>
        <v>21</v>
      </c>
      <c r="P31" s="51">
        <f t="shared" si="16"/>
        <v>23</v>
      </c>
      <c r="Q31" s="51">
        <f t="shared" si="16"/>
        <v>15</v>
      </c>
      <c r="R31" s="51">
        <f t="shared" si="16"/>
        <v>13</v>
      </c>
      <c r="S31" s="51">
        <f t="shared" si="16"/>
        <v>14</v>
      </c>
      <c r="T31" s="51">
        <f t="shared" si="16"/>
        <v>16</v>
      </c>
      <c r="U31" s="51">
        <f t="shared" si="16"/>
        <v>9</v>
      </c>
      <c r="V31" s="51">
        <f t="shared" si="16"/>
        <v>16</v>
      </c>
      <c r="W31" s="51">
        <f t="shared" si="16"/>
        <v>16</v>
      </c>
      <c r="X31" s="51">
        <f t="shared" si="16"/>
        <v>17</v>
      </c>
      <c r="Y31" s="51">
        <f t="shared" si="16"/>
        <v>0</v>
      </c>
      <c r="Z31" s="51">
        <f t="shared" si="16"/>
        <v>0</v>
      </c>
      <c r="AA31" s="51">
        <f t="shared" si="16"/>
        <v>0</v>
      </c>
      <c r="AB31" s="51">
        <f t="shared" si="16"/>
        <v>0</v>
      </c>
      <c r="AC31" s="51">
        <f t="shared" si="16"/>
        <v>0</v>
      </c>
      <c r="AD31" s="51">
        <f t="shared" si="16"/>
        <v>0</v>
      </c>
    </row>
    <row r="32" spans="1:30">
      <c r="A32" s="50"/>
      <c r="B32" s="53" t="s">
        <v>17</v>
      </c>
      <c r="C32" s="51">
        <f t="shared" ref="C32:AD32" si="17">C63+C92+C123+C150+C178</f>
        <v>0</v>
      </c>
      <c r="D32" s="51">
        <f t="shared" si="17"/>
        <v>24</v>
      </c>
      <c r="E32" s="51">
        <f t="shared" si="17"/>
        <v>17</v>
      </c>
      <c r="F32" s="51">
        <f t="shared" si="17"/>
        <v>15</v>
      </c>
      <c r="G32" s="51">
        <f t="shared" si="17"/>
        <v>16</v>
      </c>
      <c r="H32" s="51">
        <f t="shared" si="17"/>
        <v>13</v>
      </c>
      <c r="I32" s="51">
        <f t="shared" si="17"/>
        <v>18</v>
      </c>
      <c r="J32" s="51">
        <f t="shared" si="17"/>
        <v>18</v>
      </c>
      <c r="K32" s="51">
        <f t="shared" si="17"/>
        <v>18</v>
      </c>
      <c r="L32" s="51">
        <f t="shared" si="17"/>
        <v>12</v>
      </c>
      <c r="M32" s="51">
        <f t="shared" si="17"/>
        <v>25</v>
      </c>
      <c r="N32" s="51">
        <f t="shared" si="17"/>
        <v>19</v>
      </c>
      <c r="O32" s="51">
        <f t="shared" si="17"/>
        <v>23</v>
      </c>
      <c r="P32" s="51">
        <f t="shared" si="17"/>
        <v>9</v>
      </c>
      <c r="Q32" s="51">
        <f t="shared" si="17"/>
        <v>6</v>
      </c>
      <c r="R32" s="51">
        <f t="shared" si="17"/>
        <v>27</v>
      </c>
      <c r="S32" s="51">
        <f t="shared" si="17"/>
        <v>25</v>
      </c>
      <c r="T32" s="51">
        <f t="shared" si="17"/>
        <v>27</v>
      </c>
      <c r="U32" s="51">
        <f t="shared" si="17"/>
        <v>20</v>
      </c>
      <c r="V32" s="51">
        <f t="shared" si="17"/>
        <v>15</v>
      </c>
      <c r="W32" s="51">
        <f t="shared" si="17"/>
        <v>21</v>
      </c>
      <c r="X32" s="51">
        <f t="shared" si="17"/>
        <v>23</v>
      </c>
      <c r="Y32" s="51">
        <f t="shared" si="17"/>
        <v>0</v>
      </c>
      <c r="Z32" s="51">
        <f t="shared" si="17"/>
        <v>0</v>
      </c>
      <c r="AA32" s="51">
        <f t="shared" si="17"/>
        <v>0</v>
      </c>
      <c r="AB32" s="51">
        <f t="shared" si="17"/>
        <v>0</v>
      </c>
      <c r="AC32" s="51">
        <f t="shared" si="17"/>
        <v>0</v>
      </c>
      <c r="AD32" s="51">
        <f t="shared" si="17"/>
        <v>0</v>
      </c>
    </row>
    <row r="33" spans="1:31">
      <c r="A33" s="50">
        <v>12</v>
      </c>
      <c r="B33" s="47" t="s">
        <v>56</v>
      </c>
      <c r="C33" s="51">
        <f t="shared" ref="C33:AD33" si="18">SUM(C34:C36)</f>
        <v>0</v>
      </c>
      <c r="D33" s="51">
        <f t="shared" si="18"/>
        <v>69.143590476190468</v>
      </c>
      <c r="E33" s="51">
        <f t="shared" si="18"/>
        <v>43.333833333333331</v>
      </c>
      <c r="F33" s="51">
        <f t="shared" si="18"/>
        <v>58.524442857142859</v>
      </c>
      <c r="G33" s="51">
        <f t="shared" si="18"/>
        <v>54.54821904761905</v>
      </c>
      <c r="H33" s="51">
        <f t="shared" si="18"/>
        <v>65.667349999999999</v>
      </c>
      <c r="I33" s="51">
        <f t="shared" si="18"/>
        <v>42.833833333333331</v>
      </c>
      <c r="J33" s="51">
        <f t="shared" si="18"/>
        <v>60.786447619047621</v>
      </c>
      <c r="K33" s="51">
        <f t="shared" si="18"/>
        <v>59.571995238095241</v>
      </c>
      <c r="L33" s="51">
        <f t="shared" si="18"/>
        <v>57.381652380952389</v>
      </c>
      <c r="M33" s="51">
        <f t="shared" si="18"/>
        <v>61.214902380952381</v>
      </c>
      <c r="N33" s="51">
        <f t="shared" si="18"/>
        <v>61.310207142857145</v>
      </c>
      <c r="O33" s="51">
        <f t="shared" si="18"/>
        <v>69.429321428571427</v>
      </c>
      <c r="P33" s="51">
        <f t="shared" si="18"/>
        <v>54.238761904761901</v>
      </c>
      <c r="Q33" s="51">
        <f t="shared" si="18"/>
        <v>34.333750000000002</v>
      </c>
      <c r="R33" s="51">
        <f t="shared" si="18"/>
        <v>60.429238095238091</v>
      </c>
      <c r="S33" s="51">
        <f t="shared" si="18"/>
        <v>51.810023809523813</v>
      </c>
      <c r="T33" s="51">
        <f t="shared" si="18"/>
        <v>63.35787619047619</v>
      </c>
      <c r="U33" s="51">
        <f t="shared" si="18"/>
        <v>52.14342380952381</v>
      </c>
      <c r="V33" s="51">
        <f t="shared" si="18"/>
        <v>58.572128571428578</v>
      </c>
      <c r="W33" s="51">
        <f t="shared" si="18"/>
        <v>59.714919047619048</v>
      </c>
      <c r="X33" s="51">
        <f t="shared" si="18"/>
        <v>64.095971428571431</v>
      </c>
      <c r="Y33" s="51">
        <f t="shared" si="18"/>
        <v>0</v>
      </c>
      <c r="Z33" s="51">
        <f t="shared" si="18"/>
        <v>0</v>
      </c>
      <c r="AA33" s="51">
        <f t="shared" si="18"/>
        <v>0</v>
      </c>
      <c r="AB33" s="51">
        <f t="shared" si="18"/>
        <v>0</v>
      </c>
      <c r="AC33" s="51">
        <f t="shared" si="18"/>
        <v>0</v>
      </c>
      <c r="AD33" s="51">
        <f t="shared" si="18"/>
        <v>0</v>
      </c>
    </row>
    <row r="34" spans="1:31">
      <c r="A34" s="50"/>
      <c r="B34" s="53" t="s">
        <v>15</v>
      </c>
      <c r="C34" s="51">
        <f>Cálculo_de_Cuota!D72</f>
        <v>0</v>
      </c>
      <c r="D34" s="51">
        <f>Cálculo_de_Cuota!E72</f>
        <v>28.285714285714288</v>
      </c>
      <c r="E34" s="51">
        <f>Cálculo_de_Cuota!F72</f>
        <v>16.071428571428573</v>
      </c>
      <c r="F34" s="51">
        <f>Cálculo_de_Cuota!G72</f>
        <v>24.428571428571431</v>
      </c>
      <c r="G34" s="51">
        <f>Cálculo_de_Cuota!H72</f>
        <v>19.928571428571431</v>
      </c>
      <c r="H34" s="51">
        <f>Cálculo_de_Cuota!I72</f>
        <v>27.000000000000004</v>
      </c>
      <c r="I34" s="51">
        <f>Cálculo_de_Cuota!J72</f>
        <v>17.357142857142858</v>
      </c>
      <c r="J34" s="51">
        <f>Cálculo_de_Cuota!K72</f>
        <v>19.928571428571431</v>
      </c>
      <c r="K34" s="51">
        <f>Cálculo_de_Cuota!L72</f>
        <v>24.428571428571431</v>
      </c>
      <c r="L34" s="51">
        <f>Cálculo_de_Cuota!M72</f>
        <v>23.142857142857146</v>
      </c>
      <c r="M34" s="51">
        <f>Cálculo_de_Cuota!N72</f>
        <v>25.071428571428573</v>
      </c>
      <c r="N34" s="51">
        <f>Cálculo_de_Cuota!O72</f>
        <v>24.428571428571431</v>
      </c>
      <c r="O34" s="51">
        <f>Cálculo_de_Cuota!P72</f>
        <v>27.642857142857146</v>
      </c>
      <c r="P34" s="51">
        <f>Cálculo_de_Cuota!Q72</f>
        <v>21.857142857142858</v>
      </c>
      <c r="Q34" s="51">
        <f>Cálculo_de_Cuota!R72</f>
        <v>13.500000000000002</v>
      </c>
      <c r="R34" s="51">
        <f>Cálculo_de_Cuota!S72</f>
        <v>25.071428571428573</v>
      </c>
      <c r="S34" s="51">
        <f>Cálculo_de_Cuota!T72</f>
        <v>18</v>
      </c>
      <c r="T34" s="51">
        <f>Cálculo_de_Cuota!U72</f>
        <v>22.5</v>
      </c>
      <c r="U34" s="51">
        <f>Cálculo_de_Cuota!V72</f>
        <v>20.571428571428573</v>
      </c>
      <c r="V34" s="51">
        <f>Cálculo_de_Cuota!W72</f>
        <v>23.142857142857146</v>
      </c>
      <c r="W34" s="51">
        <f>Cálculo_de_Cuota!X72</f>
        <v>24.428571428571431</v>
      </c>
      <c r="X34" s="51">
        <f>Cálculo_de_Cuota!Y72</f>
        <v>24.428571428571431</v>
      </c>
      <c r="Y34" s="51">
        <f>Cálculo_de_Cuota!Z72</f>
        <v>0</v>
      </c>
      <c r="Z34" s="51">
        <f>Cálculo_de_Cuota!AA72</f>
        <v>0</v>
      </c>
      <c r="AA34" s="51">
        <f>Cálculo_de_Cuota!AB72</f>
        <v>0</v>
      </c>
      <c r="AB34" s="51">
        <f>Cálculo_de_Cuota!AC72</f>
        <v>0</v>
      </c>
      <c r="AC34" s="51">
        <f>Cálculo_de_Cuota!AD72</f>
        <v>0</v>
      </c>
      <c r="AD34" s="51">
        <f>Cálculo_de_Cuota!AE72</f>
        <v>0</v>
      </c>
    </row>
    <row r="35" spans="1:31">
      <c r="A35" s="50"/>
      <c r="B35" s="53" t="s">
        <v>16</v>
      </c>
      <c r="C35" s="51">
        <f>Cálculo_de_Cuota!D73</f>
        <v>0</v>
      </c>
      <c r="D35" s="51">
        <f>Cálculo_de_Cuota!E73</f>
        <v>14.667399999999999</v>
      </c>
      <c r="E35" s="51">
        <f>Cálculo_de_Cuota!F73</f>
        <v>10.000499999999999</v>
      </c>
      <c r="F35" s="51">
        <f>Cálculo_de_Cuota!G73</f>
        <v>12.667299999999999</v>
      </c>
      <c r="G35" s="51">
        <f>Cálculo_de_Cuota!H73</f>
        <v>12.000599999999999</v>
      </c>
      <c r="H35" s="51">
        <f>Cálculo_de_Cuota!I73</f>
        <v>13.667349999999999</v>
      </c>
      <c r="I35" s="51">
        <f>Cálculo_de_Cuota!J73</f>
        <v>10.000499999999999</v>
      </c>
      <c r="J35" s="51">
        <f>Cálculo_de_Cuota!K73</f>
        <v>14.667399999999999</v>
      </c>
      <c r="K35" s="51">
        <f>Cálculo_de_Cuota!L73</f>
        <v>11.3339</v>
      </c>
      <c r="L35" s="51">
        <f>Cálculo_de_Cuota!M73</f>
        <v>14.000699999999998</v>
      </c>
      <c r="M35" s="51">
        <f>Cálculo_de_Cuota!N73</f>
        <v>12.33395</v>
      </c>
      <c r="N35" s="51">
        <f>Cálculo_de_Cuota!O73</f>
        <v>13.667349999999999</v>
      </c>
      <c r="O35" s="51">
        <f>Cálculo_de_Cuota!P73</f>
        <v>15.000749999999998</v>
      </c>
      <c r="P35" s="51">
        <f>Cálculo_de_Cuota!Q73</f>
        <v>13.334</v>
      </c>
      <c r="Q35" s="51">
        <f>Cálculo_de_Cuota!R73</f>
        <v>8.3337500000000002</v>
      </c>
      <c r="R35" s="51">
        <f>Cálculo_de_Cuota!S73</f>
        <v>13.334</v>
      </c>
      <c r="S35" s="51">
        <f>Cálculo_de_Cuota!T73</f>
        <v>10.000499999999999</v>
      </c>
      <c r="T35" s="51">
        <f>Cálculo_de_Cuota!U73</f>
        <v>14.667399999999999</v>
      </c>
      <c r="U35" s="51">
        <f>Cálculo_de_Cuota!V73</f>
        <v>11.3339</v>
      </c>
      <c r="V35" s="51">
        <f>Cálculo_de_Cuota!W73</f>
        <v>14.000699999999998</v>
      </c>
      <c r="W35" s="51">
        <f>Cálculo_de_Cuota!X73</f>
        <v>12.667299999999999</v>
      </c>
      <c r="X35" s="51">
        <f>Cálculo_de_Cuota!Y73</f>
        <v>14.667399999999999</v>
      </c>
      <c r="Y35" s="51">
        <f>Cálculo_de_Cuota!Z73</f>
        <v>0</v>
      </c>
      <c r="Z35" s="51">
        <f>Cálculo_de_Cuota!AA73</f>
        <v>0</v>
      </c>
      <c r="AA35" s="51">
        <f>Cálculo_de_Cuota!AB73</f>
        <v>0</v>
      </c>
      <c r="AB35" s="51">
        <f>Cálculo_de_Cuota!AC73</f>
        <v>0</v>
      </c>
      <c r="AC35" s="51">
        <f>Cálculo_de_Cuota!AD73</f>
        <v>0</v>
      </c>
      <c r="AD35" s="51">
        <f>Cálculo_de_Cuota!AE73</f>
        <v>0</v>
      </c>
    </row>
    <row r="36" spans="1:31">
      <c r="A36" s="50"/>
      <c r="B36" s="53" t="s">
        <v>17</v>
      </c>
      <c r="C36" s="51">
        <f>Cálculo_de_Cuota!D74</f>
        <v>0</v>
      </c>
      <c r="D36" s="51">
        <f>Cálculo_de_Cuota!E74</f>
        <v>26.19047619047619</v>
      </c>
      <c r="E36" s="51">
        <f>Cálculo_de_Cuota!F74</f>
        <v>17.261904761904763</v>
      </c>
      <c r="F36" s="51">
        <f>Cálculo_de_Cuota!G74</f>
        <v>21.428571428571427</v>
      </c>
      <c r="G36" s="51">
        <f>Cálculo_de_Cuota!H74</f>
        <v>22.61904761904762</v>
      </c>
      <c r="H36" s="51">
        <f>Cálculo_de_Cuota!I74</f>
        <v>25</v>
      </c>
      <c r="I36" s="51">
        <f>Cálculo_de_Cuota!J74</f>
        <v>15.476190476190476</v>
      </c>
      <c r="J36" s="51">
        <f>Cálculo_de_Cuota!K74</f>
        <v>26.19047619047619</v>
      </c>
      <c r="K36" s="51">
        <f>Cálculo_de_Cuota!L74</f>
        <v>23.80952380952381</v>
      </c>
      <c r="L36" s="51">
        <f>Cálculo_de_Cuota!M74</f>
        <v>20.238095238095237</v>
      </c>
      <c r="M36" s="51">
        <f>Cálculo_de_Cuota!N74</f>
        <v>23.80952380952381</v>
      </c>
      <c r="N36" s="51">
        <f>Cálculo_de_Cuota!O74</f>
        <v>23.214285714285715</v>
      </c>
      <c r="O36" s="51">
        <f>Cálculo_de_Cuota!P74</f>
        <v>26.785714285714285</v>
      </c>
      <c r="P36" s="51">
        <f>Cálculo_de_Cuota!Q74</f>
        <v>19.047619047619047</v>
      </c>
      <c r="Q36" s="51">
        <f>Cálculo_de_Cuota!R74</f>
        <v>12.5</v>
      </c>
      <c r="R36" s="51">
        <f>Cálculo_de_Cuota!S74</f>
        <v>22.023809523809522</v>
      </c>
      <c r="S36" s="51">
        <f>Cálculo_de_Cuota!T74</f>
        <v>23.80952380952381</v>
      </c>
      <c r="T36" s="51">
        <f>Cálculo_de_Cuota!U74</f>
        <v>26.19047619047619</v>
      </c>
      <c r="U36" s="51">
        <f>Cálculo_de_Cuota!V74</f>
        <v>20.238095238095237</v>
      </c>
      <c r="V36" s="51">
        <f>Cálculo_de_Cuota!W74</f>
        <v>21.428571428571427</v>
      </c>
      <c r="W36" s="51">
        <f>Cálculo_de_Cuota!X74</f>
        <v>22.61904761904762</v>
      </c>
      <c r="X36" s="51">
        <f>Cálculo_de_Cuota!Y74</f>
        <v>25</v>
      </c>
      <c r="Y36" s="51">
        <f>Cálculo_de_Cuota!Z74</f>
        <v>0</v>
      </c>
      <c r="Z36" s="51">
        <f>Cálculo_de_Cuota!AA74</f>
        <v>0</v>
      </c>
      <c r="AA36" s="51">
        <f>Cálculo_de_Cuota!AB74</f>
        <v>0</v>
      </c>
      <c r="AB36" s="51">
        <f>Cálculo_de_Cuota!AC74</f>
        <v>0</v>
      </c>
      <c r="AC36" s="51">
        <f>Cálculo_de_Cuota!AD74</f>
        <v>0</v>
      </c>
      <c r="AD36" s="51">
        <f>Cálculo_de_Cuota!AE74</f>
        <v>0</v>
      </c>
    </row>
    <row r="37" spans="1:31" ht="13.9" customHeight="1">
      <c r="A37" s="211" t="s">
        <v>57</v>
      </c>
      <c r="B37" s="211"/>
      <c r="C37" s="54"/>
      <c r="D37" s="54"/>
      <c r="E37" s="54"/>
      <c r="F37" s="55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</row>
    <row r="38" spans="1:31">
      <c r="A38" s="56">
        <v>1</v>
      </c>
      <c r="B38" s="43" t="s">
        <v>58</v>
      </c>
      <c r="C38" s="57"/>
      <c r="D38" s="57">
        <v>120</v>
      </c>
      <c r="E38" s="57">
        <v>102</v>
      </c>
      <c r="F38" s="58">
        <v>91</v>
      </c>
      <c r="G38" s="57">
        <v>78</v>
      </c>
      <c r="H38" s="57">
        <v>79</v>
      </c>
      <c r="I38" s="57">
        <v>73</v>
      </c>
      <c r="J38" s="57">
        <v>66</v>
      </c>
      <c r="K38" s="57">
        <v>66</v>
      </c>
      <c r="L38" s="57">
        <v>82</v>
      </c>
      <c r="M38" s="57">
        <v>79</v>
      </c>
      <c r="N38" s="57">
        <v>78</v>
      </c>
      <c r="O38" s="57">
        <v>99</v>
      </c>
      <c r="P38" s="57">
        <v>91</v>
      </c>
      <c r="Q38" s="57">
        <v>96</v>
      </c>
      <c r="R38" s="57">
        <v>99</v>
      </c>
      <c r="S38" s="57">
        <v>114</v>
      </c>
      <c r="T38" s="57">
        <v>100</v>
      </c>
      <c r="U38" s="57">
        <v>88</v>
      </c>
      <c r="V38" s="57">
        <v>100</v>
      </c>
      <c r="W38" s="57">
        <v>74</v>
      </c>
      <c r="X38" s="57">
        <v>65</v>
      </c>
      <c r="Y38" s="57"/>
      <c r="Z38" s="57"/>
      <c r="AA38" s="57"/>
      <c r="AB38" s="57"/>
      <c r="AC38" s="57"/>
      <c r="AD38" s="57"/>
    </row>
    <row r="39" spans="1:31">
      <c r="A39" s="56">
        <v>2</v>
      </c>
      <c r="B39" s="43" t="s">
        <v>59</v>
      </c>
      <c r="C39" s="57"/>
      <c r="D39" s="57">
        <v>4</v>
      </c>
      <c r="E39" s="57">
        <v>0</v>
      </c>
      <c r="F39" s="58">
        <v>0</v>
      </c>
      <c r="G39" s="57">
        <v>1</v>
      </c>
      <c r="H39" s="57">
        <v>4</v>
      </c>
      <c r="I39" s="57">
        <v>17</v>
      </c>
      <c r="J39" s="57">
        <v>1</v>
      </c>
      <c r="K39" s="57">
        <v>22</v>
      </c>
      <c r="L39" s="57">
        <v>5</v>
      </c>
      <c r="M39" s="57">
        <v>24</v>
      </c>
      <c r="N39" s="57">
        <v>36</v>
      </c>
      <c r="O39" s="57">
        <v>5</v>
      </c>
      <c r="P39" s="57">
        <v>9</v>
      </c>
      <c r="Q39" s="57">
        <v>8</v>
      </c>
      <c r="R39" s="57">
        <v>24</v>
      </c>
      <c r="S39" s="57">
        <v>2</v>
      </c>
      <c r="T39" s="57">
        <v>0</v>
      </c>
      <c r="U39" s="57">
        <v>12</v>
      </c>
      <c r="V39" s="57">
        <v>10</v>
      </c>
      <c r="W39" s="57">
        <v>1</v>
      </c>
      <c r="X39" s="57">
        <v>10</v>
      </c>
      <c r="Y39" s="57"/>
      <c r="Z39" s="57"/>
      <c r="AA39" s="57"/>
      <c r="AB39" s="57"/>
      <c r="AC39" s="57"/>
      <c r="AD39" s="57"/>
    </row>
    <row r="40" spans="1:31">
      <c r="A40" s="56">
        <v>3</v>
      </c>
      <c r="B40" s="43" t="s">
        <v>60</v>
      </c>
      <c r="C40" s="57"/>
      <c r="D40" s="57">
        <v>0</v>
      </c>
      <c r="E40" s="57">
        <v>1</v>
      </c>
      <c r="F40" s="58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3</v>
      </c>
      <c r="N40" s="57">
        <v>1</v>
      </c>
      <c r="O40" s="57">
        <v>1</v>
      </c>
      <c r="P40" s="57">
        <v>0</v>
      </c>
      <c r="Q40" s="57">
        <v>0</v>
      </c>
      <c r="R40" s="57">
        <v>2</v>
      </c>
      <c r="S40" s="57">
        <v>0</v>
      </c>
      <c r="T40" s="57">
        <v>0</v>
      </c>
      <c r="U40" s="57">
        <v>0</v>
      </c>
      <c r="V40" s="57">
        <v>1</v>
      </c>
      <c r="W40" s="57">
        <v>1</v>
      </c>
      <c r="X40" s="57">
        <v>0</v>
      </c>
      <c r="Y40" s="57"/>
      <c r="Z40" s="57"/>
      <c r="AA40" s="57"/>
      <c r="AB40" s="57"/>
      <c r="AC40" s="57"/>
      <c r="AD40" s="57"/>
    </row>
    <row r="41" spans="1:31">
      <c r="A41" s="56">
        <v>4</v>
      </c>
      <c r="B41" s="43" t="s">
        <v>61</v>
      </c>
      <c r="C41" s="57"/>
      <c r="D41" s="57">
        <v>22</v>
      </c>
      <c r="E41" s="57">
        <v>12</v>
      </c>
      <c r="F41" s="58">
        <v>13</v>
      </c>
      <c r="G41" s="57">
        <v>0</v>
      </c>
      <c r="H41" s="57">
        <v>10</v>
      </c>
      <c r="I41" s="57">
        <v>24</v>
      </c>
      <c r="J41" s="57">
        <v>1</v>
      </c>
      <c r="K41" s="57">
        <v>6</v>
      </c>
      <c r="L41" s="57">
        <v>8</v>
      </c>
      <c r="M41" s="57">
        <v>28</v>
      </c>
      <c r="N41" s="57">
        <v>16</v>
      </c>
      <c r="O41" s="57">
        <v>14</v>
      </c>
      <c r="P41" s="57">
        <v>4</v>
      </c>
      <c r="Q41" s="57">
        <v>5</v>
      </c>
      <c r="R41" s="57">
        <v>12</v>
      </c>
      <c r="S41" s="57">
        <v>16</v>
      </c>
      <c r="T41" s="57">
        <v>12</v>
      </c>
      <c r="U41" s="57">
        <v>0</v>
      </c>
      <c r="V41" s="57">
        <v>37</v>
      </c>
      <c r="W41" s="57">
        <v>11</v>
      </c>
      <c r="X41" s="57">
        <v>6</v>
      </c>
      <c r="Y41" s="57"/>
      <c r="Z41" s="57"/>
      <c r="AA41" s="57"/>
      <c r="AB41" s="57"/>
      <c r="AC41" s="57"/>
      <c r="AD41" s="57"/>
    </row>
    <row r="42" spans="1:31">
      <c r="A42" s="56">
        <v>5</v>
      </c>
      <c r="B42" s="43" t="s">
        <v>62</v>
      </c>
      <c r="C42" s="57"/>
      <c r="D42" s="57">
        <v>102</v>
      </c>
      <c r="E42" s="57">
        <v>91</v>
      </c>
      <c r="F42" s="58">
        <v>78</v>
      </c>
      <c r="G42" s="57">
        <v>78</v>
      </c>
      <c r="H42" s="57">
        <v>73</v>
      </c>
      <c r="I42" s="57">
        <v>66</v>
      </c>
      <c r="J42" s="57">
        <v>41</v>
      </c>
      <c r="K42" s="57">
        <v>57</v>
      </c>
      <c r="L42" s="57">
        <v>79</v>
      </c>
      <c r="M42" s="57">
        <v>78</v>
      </c>
      <c r="N42" s="57">
        <v>74</v>
      </c>
      <c r="O42" s="57">
        <v>61</v>
      </c>
      <c r="P42" s="57">
        <v>56</v>
      </c>
      <c r="Q42" s="57">
        <v>55</v>
      </c>
      <c r="R42" s="57">
        <v>73</v>
      </c>
      <c r="S42" s="57">
        <v>61</v>
      </c>
      <c r="T42" s="57">
        <v>52</v>
      </c>
      <c r="U42" s="57">
        <v>64</v>
      </c>
      <c r="V42" s="57">
        <v>40</v>
      </c>
      <c r="W42" s="57">
        <v>33</v>
      </c>
      <c r="X42" s="57">
        <v>38</v>
      </c>
      <c r="Y42" s="57"/>
      <c r="Z42" s="57"/>
      <c r="AA42" s="57"/>
      <c r="AB42" s="57"/>
      <c r="AC42" s="57"/>
      <c r="AD42" s="57"/>
    </row>
    <row r="43" spans="1:31">
      <c r="A43" s="56">
        <v>6</v>
      </c>
      <c r="B43" s="43" t="s">
        <v>63</v>
      </c>
      <c r="C43" s="57"/>
      <c r="D43" s="57">
        <v>0</v>
      </c>
      <c r="E43" s="57">
        <v>0</v>
      </c>
      <c r="F43" s="58">
        <v>0</v>
      </c>
      <c r="G43" s="57">
        <v>0</v>
      </c>
      <c r="H43" s="57">
        <v>0</v>
      </c>
      <c r="I43" s="57">
        <v>0</v>
      </c>
      <c r="J43" s="57">
        <v>25</v>
      </c>
      <c r="K43" s="57">
        <v>25</v>
      </c>
      <c r="L43" s="57">
        <v>23</v>
      </c>
      <c r="M43" s="57">
        <v>21</v>
      </c>
      <c r="N43" s="57">
        <v>25</v>
      </c>
      <c r="O43" s="57">
        <v>30</v>
      </c>
      <c r="P43" s="57">
        <v>40</v>
      </c>
      <c r="Q43" s="57">
        <v>44</v>
      </c>
      <c r="R43" s="57">
        <v>41</v>
      </c>
      <c r="S43" s="57">
        <v>39</v>
      </c>
      <c r="T43" s="57">
        <v>36</v>
      </c>
      <c r="U43" s="57">
        <v>36</v>
      </c>
      <c r="V43" s="57">
        <v>34</v>
      </c>
      <c r="W43" s="57">
        <v>32</v>
      </c>
      <c r="X43" s="57">
        <v>24</v>
      </c>
      <c r="Y43" s="57"/>
      <c r="Z43" s="57"/>
      <c r="AA43" s="57"/>
      <c r="AB43" s="57"/>
      <c r="AC43" s="57"/>
      <c r="AD43" s="57"/>
    </row>
    <row r="44" spans="1:31">
      <c r="A44" s="56">
        <v>7</v>
      </c>
      <c r="B44" s="43" t="s">
        <v>64</v>
      </c>
      <c r="C44" s="57"/>
      <c r="D44" s="57">
        <v>0</v>
      </c>
      <c r="E44" s="57">
        <v>0</v>
      </c>
      <c r="F44" s="58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57"/>
      <c r="Z44" s="57"/>
      <c r="AA44" s="57"/>
      <c r="AB44" s="57"/>
      <c r="AC44" s="57"/>
      <c r="AD44" s="57"/>
    </row>
    <row r="45" spans="1:31">
      <c r="A45" s="59">
        <v>8</v>
      </c>
      <c r="B45" s="60" t="s">
        <v>65</v>
      </c>
      <c r="C45" s="44"/>
      <c r="D45" s="44">
        <v>43454</v>
      </c>
      <c r="E45" s="44">
        <v>43486</v>
      </c>
      <c r="F45" s="45">
        <v>43511</v>
      </c>
      <c r="G45" s="44">
        <v>43538</v>
      </c>
      <c r="H45" s="44">
        <v>43581</v>
      </c>
      <c r="I45" s="44">
        <v>43602</v>
      </c>
      <c r="J45" s="44">
        <v>43635</v>
      </c>
      <c r="K45" s="44">
        <v>43663</v>
      </c>
      <c r="L45" s="44">
        <v>43698</v>
      </c>
      <c r="M45" s="44">
        <v>43725</v>
      </c>
      <c r="N45" s="44">
        <v>43747</v>
      </c>
      <c r="O45" s="44">
        <v>43781</v>
      </c>
      <c r="P45" s="44">
        <v>43811</v>
      </c>
      <c r="Q45" s="44">
        <v>43851</v>
      </c>
      <c r="R45" s="44">
        <v>43878</v>
      </c>
      <c r="S45" s="44">
        <v>43901</v>
      </c>
      <c r="T45" s="44">
        <v>43943</v>
      </c>
      <c r="U45" s="44">
        <v>43969</v>
      </c>
      <c r="V45" s="44">
        <v>43994</v>
      </c>
      <c r="W45" s="44">
        <v>44027</v>
      </c>
      <c r="X45" s="44">
        <v>44062</v>
      </c>
      <c r="Y45" s="44"/>
      <c r="Z45" s="44"/>
      <c r="AA45" s="44"/>
      <c r="AB45" s="44"/>
      <c r="AC45" s="44"/>
      <c r="AD45" s="44"/>
    </row>
    <row r="46" spans="1:31" ht="25.5">
      <c r="A46" s="59">
        <v>9</v>
      </c>
      <c r="B46" s="60" t="s">
        <v>66</v>
      </c>
      <c r="C46" s="44"/>
      <c r="D46" s="44">
        <v>43376</v>
      </c>
      <c r="E46" s="44">
        <v>43376</v>
      </c>
      <c r="F46" s="45">
        <v>43376</v>
      </c>
      <c r="G46" s="44">
        <v>43376</v>
      </c>
      <c r="H46" s="44">
        <v>43579</v>
      </c>
      <c r="I46" s="44">
        <v>43397</v>
      </c>
      <c r="J46" s="44">
        <v>43604</v>
      </c>
      <c r="K46" s="44">
        <v>43643</v>
      </c>
      <c r="L46" s="44">
        <v>43643</v>
      </c>
      <c r="M46" s="44">
        <v>43643</v>
      </c>
      <c r="N46" s="44">
        <v>43720</v>
      </c>
      <c r="O46" s="44">
        <v>43720</v>
      </c>
      <c r="P46" s="44">
        <v>43720</v>
      </c>
      <c r="Q46" s="44">
        <v>43726</v>
      </c>
      <c r="R46" s="44">
        <v>43726</v>
      </c>
      <c r="S46" s="44">
        <v>43726</v>
      </c>
      <c r="T46" s="44">
        <v>43726</v>
      </c>
      <c r="U46" s="44">
        <v>43920</v>
      </c>
      <c r="V46" s="44">
        <v>43935</v>
      </c>
      <c r="W46" s="44">
        <v>43935</v>
      </c>
      <c r="X46" s="44">
        <v>43992</v>
      </c>
      <c r="Y46" s="44"/>
      <c r="Z46" s="44"/>
      <c r="AA46" s="44"/>
      <c r="AB46" s="44"/>
      <c r="AC46" s="44"/>
      <c r="AD46" s="44"/>
    </row>
    <row r="47" spans="1:31">
      <c r="A47" s="59">
        <v>10</v>
      </c>
      <c r="B47" s="60" t="s">
        <v>67</v>
      </c>
      <c r="C47" s="44"/>
      <c r="D47" s="44">
        <v>43446</v>
      </c>
      <c r="E47" s="44">
        <v>43474</v>
      </c>
      <c r="F47" s="45">
        <v>43481</v>
      </c>
      <c r="G47" s="44">
        <v>43528</v>
      </c>
      <c r="H47" s="44">
        <v>43546</v>
      </c>
      <c r="I47" s="44">
        <v>43593</v>
      </c>
      <c r="J47" s="44">
        <v>43631</v>
      </c>
      <c r="K47" s="44">
        <v>43663</v>
      </c>
      <c r="L47" s="44">
        <v>43691</v>
      </c>
      <c r="M47" s="44">
        <v>43725</v>
      </c>
      <c r="N47" s="44">
        <v>43717</v>
      </c>
      <c r="O47" s="44">
        <v>43773</v>
      </c>
      <c r="P47" s="44">
        <v>43798</v>
      </c>
      <c r="Q47" s="44">
        <v>43840</v>
      </c>
      <c r="R47" s="44">
        <v>43878</v>
      </c>
      <c r="S47" s="44">
        <v>43901</v>
      </c>
      <c r="T47" s="44">
        <v>43935</v>
      </c>
      <c r="U47" s="44">
        <v>43958</v>
      </c>
      <c r="V47" s="44">
        <v>43972</v>
      </c>
      <c r="W47" s="44">
        <v>44008</v>
      </c>
      <c r="X47" s="44">
        <v>44047</v>
      </c>
      <c r="Y47" s="44"/>
      <c r="Z47" s="44"/>
      <c r="AA47" s="44"/>
      <c r="AB47" s="44"/>
      <c r="AC47" s="44"/>
      <c r="AD47" s="44"/>
      <c r="AE47" s="61"/>
    </row>
    <row r="48" spans="1:31">
      <c r="A48" s="59">
        <v>11</v>
      </c>
      <c r="B48" s="60" t="s">
        <v>68</v>
      </c>
      <c r="C48" s="62"/>
      <c r="D48" s="62"/>
      <c r="E48" s="62"/>
      <c r="F48" s="63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>
        <v>10</v>
      </c>
      <c r="X48" s="62">
        <v>11</v>
      </c>
      <c r="Y48" s="62"/>
      <c r="Z48" s="62"/>
      <c r="AA48" s="62"/>
      <c r="AB48" s="62"/>
      <c r="AC48" s="62"/>
      <c r="AD48" s="62"/>
      <c r="AE48" s="61"/>
    </row>
    <row r="49" spans="1:30">
      <c r="A49" s="56">
        <v>12</v>
      </c>
      <c r="B49" s="43" t="s">
        <v>39</v>
      </c>
      <c r="C49" s="57"/>
      <c r="D49" s="57">
        <v>2</v>
      </c>
      <c r="E49" s="57">
        <v>6</v>
      </c>
      <c r="F49" s="58">
        <v>9</v>
      </c>
      <c r="G49" s="57">
        <v>5</v>
      </c>
      <c r="H49" s="57">
        <v>8</v>
      </c>
      <c r="I49" s="57">
        <v>3</v>
      </c>
      <c r="J49" s="57">
        <v>0</v>
      </c>
      <c r="K49" s="57">
        <v>0</v>
      </c>
      <c r="L49" s="57">
        <v>7</v>
      </c>
      <c r="M49" s="57">
        <v>7</v>
      </c>
      <c r="N49" s="57">
        <v>11</v>
      </c>
      <c r="O49" s="57">
        <v>21</v>
      </c>
      <c r="P49" s="57">
        <v>17</v>
      </c>
      <c r="Q49" s="57">
        <v>4</v>
      </c>
      <c r="R49" s="57">
        <v>8</v>
      </c>
      <c r="S49" s="57">
        <v>7</v>
      </c>
      <c r="T49" s="57">
        <v>4</v>
      </c>
      <c r="U49" s="57">
        <v>4</v>
      </c>
      <c r="V49" s="57">
        <v>9</v>
      </c>
      <c r="W49" s="57">
        <v>5</v>
      </c>
      <c r="X49" s="57">
        <v>4</v>
      </c>
      <c r="Y49" s="57"/>
      <c r="Z49" s="57"/>
      <c r="AA49" s="57"/>
      <c r="AB49" s="57"/>
      <c r="AC49" s="57"/>
      <c r="AD49" s="57"/>
    </row>
    <row r="50" spans="1:30">
      <c r="A50" s="56">
        <v>13</v>
      </c>
      <c r="B50" s="43" t="s">
        <v>40</v>
      </c>
      <c r="C50" s="57"/>
      <c r="D50" s="57">
        <v>1</v>
      </c>
      <c r="E50" s="57">
        <v>2</v>
      </c>
      <c r="F50" s="58">
        <v>5</v>
      </c>
      <c r="G50" s="57">
        <v>4</v>
      </c>
      <c r="H50" s="57">
        <v>5</v>
      </c>
      <c r="I50" s="57">
        <v>1</v>
      </c>
      <c r="J50" s="57">
        <v>0</v>
      </c>
      <c r="K50" s="57">
        <v>0</v>
      </c>
      <c r="L50" s="57">
        <v>4</v>
      </c>
      <c r="M50" s="57">
        <v>3</v>
      </c>
      <c r="N50" s="57">
        <v>8</v>
      </c>
      <c r="O50" s="57">
        <v>8</v>
      </c>
      <c r="P50" s="57">
        <v>4</v>
      </c>
      <c r="Q50" s="57">
        <v>1</v>
      </c>
      <c r="R50" s="57">
        <v>5</v>
      </c>
      <c r="S50" s="57">
        <v>5</v>
      </c>
      <c r="T50" s="57">
        <v>1</v>
      </c>
      <c r="U50" s="57">
        <v>0</v>
      </c>
      <c r="V50" s="57">
        <v>3</v>
      </c>
      <c r="W50" s="57">
        <v>2</v>
      </c>
      <c r="X50" s="57">
        <v>0</v>
      </c>
      <c r="Y50" s="57"/>
      <c r="Z50" s="57"/>
      <c r="AA50" s="57"/>
      <c r="AB50" s="57"/>
      <c r="AC50" s="57"/>
      <c r="AD50" s="57"/>
    </row>
    <row r="51" spans="1:30">
      <c r="A51" s="56">
        <v>14</v>
      </c>
      <c r="B51" s="60" t="s">
        <v>69</v>
      </c>
      <c r="C51" s="64"/>
      <c r="D51" s="64">
        <v>7</v>
      </c>
      <c r="E51" s="64">
        <v>6</v>
      </c>
      <c r="F51" s="65">
        <v>9</v>
      </c>
      <c r="G51" s="64">
        <v>3</v>
      </c>
      <c r="H51" s="64">
        <v>0</v>
      </c>
      <c r="I51" s="64">
        <v>2</v>
      </c>
      <c r="J51" s="64">
        <v>6</v>
      </c>
      <c r="K51" s="64">
        <v>2</v>
      </c>
      <c r="L51" s="64">
        <v>0</v>
      </c>
      <c r="M51" s="64">
        <v>24</v>
      </c>
      <c r="N51" s="64">
        <v>21</v>
      </c>
      <c r="O51" s="64">
        <v>6</v>
      </c>
      <c r="P51" s="64">
        <v>6</v>
      </c>
      <c r="Q51" s="64">
        <v>6</v>
      </c>
      <c r="R51" s="64">
        <v>3</v>
      </c>
      <c r="S51" s="64">
        <v>4</v>
      </c>
      <c r="T51" s="64">
        <v>8</v>
      </c>
      <c r="U51" s="64">
        <v>6</v>
      </c>
      <c r="V51" s="64">
        <v>10</v>
      </c>
      <c r="W51" s="64">
        <v>1</v>
      </c>
      <c r="X51" s="64">
        <v>4</v>
      </c>
      <c r="Y51" s="64"/>
      <c r="Z51" s="64"/>
      <c r="AA51" s="64"/>
      <c r="AB51" s="64"/>
      <c r="AC51" s="64"/>
      <c r="AD51" s="64"/>
    </row>
    <row r="52" spans="1:30">
      <c r="A52" s="56">
        <v>15</v>
      </c>
      <c r="B52" s="60" t="s">
        <v>70</v>
      </c>
      <c r="C52" s="64"/>
      <c r="D52" s="64">
        <v>34</v>
      </c>
      <c r="E52" s="64">
        <v>30</v>
      </c>
      <c r="F52" s="65">
        <v>29</v>
      </c>
      <c r="G52" s="64">
        <v>26</v>
      </c>
      <c r="H52" s="64">
        <v>8</v>
      </c>
      <c r="I52" s="64">
        <v>11</v>
      </c>
      <c r="J52" s="64">
        <v>3</v>
      </c>
      <c r="K52" s="64">
        <v>11</v>
      </c>
      <c r="L52" s="64">
        <v>8</v>
      </c>
      <c r="M52" s="64">
        <v>21</v>
      </c>
      <c r="N52" s="64">
        <v>17</v>
      </c>
      <c r="O52" s="64">
        <v>18</v>
      </c>
      <c r="P52" s="64">
        <v>15</v>
      </c>
      <c r="Q52" s="64">
        <v>6</v>
      </c>
      <c r="R52" s="64">
        <v>14</v>
      </c>
      <c r="S52" s="64">
        <v>7</v>
      </c>
      <c r="T52" s="64">
        <v>21</v>
      </c>
      <c r="U52" s="64">
        <v>8</v>
      </c>
      <c r="V52" s="64">
        <v>11</v>
      </c>
      <c r="W52" s="64">
        <v>11</v>
      </c>
      <c r="X52" s="64">
        <v>4</v>
      </c>
      <c r="Y52" s="64"/>
      <c r="Z52" s="64"/>
      <c r="AA52" s="64"/>
      <c r="AB52" s="64"/>
      <c r="AC52" s="64"/>
      <c r="AD52" s="64"/>
    </row>
    <row r="53" spans="1:30" ht="25.5">
      <c r="A53" s="66">
        <v>16</v>
      </c>
      <c r="B53" s="67" t="s">
        <v>41</v>
      </c>
      <c r="C53" s="68">
        <f t="shared" ref="C53:AD53" si="19">SUM(C54:C58)</f>
        <v>0</v>
      </c>
      <c r="D53" s="68">
        <f t="shared" si="19"/>
        <v>62</v>
      </c>
      <c r="E53" s="68">
        <f t="shared" si="19"/>
        <v>50</v>
      </c>
      <c r="F53" s="69">
        <f t="shared" si="19"/>
        <v>42</v>
      </c>
      <c r="G53" s="68">
        <f t="shared" si="19"/>
        <v>47</v>
      </c>
      <c r="H53" s="68">
        <f t="shared" si="19"/>
        <v>53</v>
      </c>
      <c r="I53" s="68">
        <f t="shared" si="19"/>
        <v>8</v>
      </c>
      <c r="J53" s="68">
        <f t="shared" si="19"/>
        <v>22</v>
      </c>
      <c r="K53" s="68">
        <f t="shared" si="19"/>
        <v>32</v>
      </c>
      <c r="L53" s="68">
        <f t="shared" si="19"/>
        <v>49</v>
      </c>
      <c r="M53" s="68">
        <f t="shared" si="19"/>
        <v>51</v>
      </c>
      <c r="N53" s="68">
        <f t="shared" si="19"/>
        <v>157</v>
      </c>
      <c r="O53" s="68">
        <f t="shared" si="19"/>
        <v>120</v>
      </c>
      <c r="P53" s="68">
        <f t="shared" si="19"/>
        <v>93</v>
      </c>
      <c r="Q53" s="68">
        <f t="shared" si="19"/>
        <v>32</v>
      </c>
      <c r="R53" s="68">
        <f t="shared" si="19"/>
        <v>87</v>
      </c>
      <c r="S53" s="68">
        <f t="shared" si="19"/>
        <v>61</v>
      </c>
      <c r="T53" s="68">
        <f t="shared" si="19"/>
        <v>70</v>
      </c>
      <c r="U53" s="68">
        <f t="shared" si="19"/>
        <v>68</v>
      </c>
      <c r="V53" s="68">
        <f t="shared" si="19"/>
        <v>74</v>
      </c>
      <c r="W53" s="68">
        <f t="shared" si="19"/>
        <v>31</v>
      </c>
      <c r="X53" s="68">
        <f t="shared" si="19"/>
        <v>34</v>
      </c>
      <c r="Y53" s="68">
        <f t="shared" si="19"/>
        <v>0</v>
      </c>
      <c r="Z53" s="68">
        <f t="shared" si="19"/>
        <v>0</v>
      </c>
      <c r="AA53" s="68">
        <f t="shared" si="19"/>
        <v>0</v>
      </c>
      <c r="AB53" s="68">
        <f t="shared" si="19"/>
        <v>0</v>
      </c>
      <c r="AC53" s="68">
        <f t="shared" si="19"/>
        <v>0</v>
      </c>
      <c r="AD53" s="68">
        <f t="shared" si="19"/>
        <v>0</v>
      </c>
    </row>
    <row r="54" spans="1:30">
      <c r="A54" s="56"/>
      <c r="B54" s="70" t="s">
        <v>42</v>
      </c>
      <c r="C54" s="57"/>
      <c r="D54" s="57">
        <v>12</v>
      </c>
      <c r="E54" s="57">
        <v>4</v>
      </c>
      <c r="F54" s="58">
        <v>1</v>
      </c>
      <c r="G54" s="57">
        <v>4</v>
      </c>
      <c r="H54" s="57">
        <v>13</v>
      </c>
      <c r="I54" s="57">
        <v>1</v>
      </c>
      <c r="J54" s="57">
        <v>2</v>
      </c>
      <c r="K54" s="57">
        <v>2</v>
      </c>
      <c r="L54" s="57">
        <v>0</v>
      </c>
      <c r="M54" s="57">
        <v>9</v>
      </c>
      <c r="N54" s="57">
        <v>25</v>
      </c>
      <c r="O54" s="57">
        <v>14</v>
      </c>
      <c r="P54" s="57">
        <v>15</v>
      </c>
      <c r="Q54" s="57">
        <v>5</v>
      </c>
      <c r="R54" s="57">
        <v>19</v>
      </c>
      <c r="S54" s="57">
        <v>15</v>
      </c>
      <c r="T54" s="57">
        <v>10</v>
      </c>
      <c r="U54" s="57">
        <v>17</v>
      </c>
      <c r="V54" s="57">
        <v>15</v>
      </c>
      <c r="W54" s="57">
        <v>6</v>
      </c>
      <c r="X54" s="57">
        <v>5</v>
      </c>
      <c r="Y54" s="57"/>
      <c r="Z54" s="57"/>
      <c r="AA54" s="57"/>
      <c r="AB54" s="57"/>
      <c r="AC54" s="57"/>
      <c r="AD54" s="57"/>
    </row>
    <row r="55" spans="1:30">
      <c r="A55" s="56"/>
      <c r="B55" s="70" t="s">
        <v>43</v>
      </c>
      <c r="C55" s="57"/>
      <c r="D55" s="57">
        <v>11</v>
      </c>
      <c r="E55" s="57">
        <v>17</v>
      </c>
      <c r="F55" s="58">
        <v>12</v>
      </c>
      <c r="G55" s="57">
        <v>6</v>
      </c>
      <c r="H55" s="57">
        <v>9</v>
      </c>
      <c r="I55" s="57">
        <v>5</v>
      </c>
      <c r="J55" s="57">
        <v>10</v>
      </c>
      <c r="K55" s="57">
        <v>17</v>
      </c>
      <c r="L55" s="57">
        <v>15</v>
      </c>
      <c r="M55" s="57">
        <v>21</v>
      </c>
      <c r="N55" s="57">
        <v>51</v>
      </c>
      <c r="O55" s="57">
        <v>26</v>
      </c>
      <c r="P55" s="57">
        <v>23</v>
      </c>
      <c r="Q55" s="57">
        <v>11</v>
      </c>
      <c r="R55" s="57">
        <v>26</v>
      </c>
      <c r="S55" s="57">
        <v>14</v>
      </c>
      <c r="T55" s="57">
        <v>16</v>
      </c>
      <c r="U55" s="57">
        <v>11</v>
      </c>
      <c r="V55" s="57">
        <v>13</v>
      </c>
      <c r="W55" s="57">
        <v>4</v>
      </c>
      <c r="X55" s="57">
        <v>8</v>
      </c>
      <c r="Y55" s="57"/>
      <c r="Z55" s="57"/>
      <c r="AA55" s="57"/>
      <c r="AB55" s="57"/>
      <c r="AC55" s="57"/>
      <c r="AD55" s="57"/>
    </row>
    <row r="56" spans="1:30">
      <c r="A56" s="56"/>
      <c r="B56" s="70" t="s">
        <v>44</v>
      </c>
      <c r="C56" s="57"/>
      <c r="D56" s="57">
        <v>16</v>
      </c>
      <c r="E56" s="57">
        <v>12</v>
      </c>
      <c r="F56" s="58">
        <v>13</v>
      </c>
      <c r="G56" s="57">
        <v>15</v>
      </c>
      <c r="H56" s="57">
        <v>5</v>
      </c>
      <c r="I56" s="57">
        <v>0</v>
      </c>
      <c r="J56" s="57">
        <v>5</v>
      </c>
      <c r="K56" s="57">
        <v>0</v>
      </c>
      <c r="L56" s="57">
        <v>7</v>
      </c>
      <c r="M56" s="57">
        <v>4</v>
      </c>
      <c r="N56" s="57">
        <v>22</v>
      </c>
      <c r="O56" s="57">
        <v>22</v>
      </c>
      <c r="P56" s="57">
        <v>16</v>
      </c>
      <c r="Q56" s="57">
        <v>3</v>
      </c>
      <c r="R56" s="57">
        <v>2</v>
      </c>
      <c r="S56" s="57">
        <v>9</v>
      </c>
      <c r="T56" s="57">
        <v>9</v>
      </c>
      <c r="U56" s="57">
        <v>15</v>
      </c>
      <c r="V56" s="57">
        <v>14</v>
      </c>
      <c r="W56" s="57">
        <v>8</v>
      </c>
      <c r="X56" s="57">
        <v>1</v>
      </c>
      <c r="Y56" s="57"/>
      <c r="Z56" s="57"/>
      <c r="AA56" s="57"/>
      <c r="AB56" s="57"/>
      <c r="AC56" s="57"/>
      <c r="AD56" s="57"/>
    </row>
    <row r="57" spans="1:30">
      <c r="A57" s="56"/>
      <c r="B57" s="70" t="s">
        <v>45</v>
      </c>
      <c r="C57" s="57"/>
      <c r="D57" s="57">
        <v>3</v>
      </c>
      <c r="E57" s="57">
        <v>7</v>
      </c>
      <c r="F57" s="58">
        <v>2</v>
      </c>
      <c r="G57" s="57">
        <v>3</v>
      </c>
      <c r="H57" s="57">
        <v>10</v>
      </c>
      <c r="I57" s="57">
        <v>2</v>
      </c>
      <c r="J57" s="57">
        <v>0</v>
      </c>
      <c r="K57" s="57">
        <v>4</v>
      </c>
      <c r="L57" s="57">
        <v>13</v>
      </c>
      <c r="M57" s="57">
        <v>2</v>
      </c>
      <c r="N57" s="57">
        <v>24</v>
      </c>
      <c r="O57" s="57">
        <v>22</v>
      </c>
      <c r="P57" s="57">
        <v>19</v>
      </c>
      <c r="Q57" s="57">
        <v>7</v>
      </c>
      <c r="R57" s="57">
        <v>23</v>
      </c>
      <c r="S57" s="57">
        <v>13</v>
      </c>
      <c r="T57" s="57">
        <v>26</v>
      </c>
      <c r="U57" s="57">
        <v>4</v>
      </c>
      <c r="V57" s="57">
        <v>26</v>
      </c>
      <c r="W57" s="57">
        <v>10</v>
      </c>
      <c r="X57" s="57">
        <v>8</v>
      </c>
      <c r="Y57" s="57"/>
      <c r="Z57" s="57"/>
      <c r="AA57" s="57"/>
      <c r="AB57" s="57"/>
      <c r="AC57" s="57"/>
      <c r="AD57" s="57"/>
    </row>
    <row r="58" spans="1:30">
      <c r="A58" s="56"/>
      <c r="B58" s="70" t="s">
        <v>46</v>
      </c>
      <c r="C58" s="57"/>
      <c r="D58" s="57">
        <v>20</v>
      </c>
      <c r="E58" s="57">
        <v>10</v>
      </c>
      <c r="F58" s="58">
        <v>14</v>
      </c>
      <c r="G58" s="57">
        <v>19</v>
      </c>
      <c r="H58" s="57">
        <v>16</v>
      </c>
      <c r="I58" s="57">
        <v>0</v>
      </c>
      <c r="J58" s="57">
        <v>5</v>
      </c>
      <c r="K58" s="57">
        <v>9</v>
      </c>
      <c r="L58" s="57">
        <v>14</v>
      </c>
      <c r="M58" s="57">
        <v>15</v>
      </c>
      <c r="N58" s="57">
        <v>35</v>
      </c>
      <c r="O58" s="57">
        <v>36</v>
      </c>
      <c r="P58" s="57">
        <v>20</v>
      </c>
      <c r="Q58" s="57">
        <v>6</v>
      </c>
      <c r="R58" s="57">
        <v>17</v>
      </c>
      <c r="S58" s="57">
        <v>10</v>
      </c>
      <c r="T58" s="57">
        <v>9</v>
      </c>
      <c r="U58" s="57">
        <v>21</v>
      </c>
      <c r="V58" s="57">
        <v>6</v>
      </c>
      <c r="W58" s="57">
        <v>3</v>
      </c>
      <c r="X58" s="57">
        <v>12</v>
      </c>
      <c r="Y58" s="57"/>
      <c r="Z58" s="57"/>
      <c r="AA58" s="57"/>
      <c r="AB58" s="57"/>
      <c r="AC58" s="57"/>
      <c r="AD58" s="57"/>
    </row>
    <row r="59" spans="1:30" hidden="1">
      <c r="A59" s="56"/>
      <c r="B59" s="70" t="s">
        <v>47</v>
      </c>
      <c r="C59" s="57"/>
      <c r="D59" s="57"/>
      <c r="E59" s="57"/>
      <c r="F59" s="58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</row>
    <row r="60" spans="1:30">
      <c r="A60" s="66">
        <v>17</v>
      </c>
      <c r="B60" s="67" t="s">
        <v>71</v>
      </c>
      <c r="C60" s="68">
        <f t="shared" ref="C60:R60" si="20">SUM(C61:C63)</f>
        <v>0</v>
      </c>
      <c r="D60" s="68">
        <f t="shared" si="20"/>
        <v>16</v>
      </c>
      <c r="E60" s="68">
        <f t="shared" si="20"/>
        <v>6</v>
      </c>
      <c r="F60" s="69">
        <f t="shared" si="20"/>
        <v>10</v>
      </c>
      <c r="G60" s="68">
        <f t="shared" si="20"/>
        <v>6</v>
      </c>
      <c r="H60" s="68">
        <f t="shared" si="20"/>
        <v>7</v>
      </c>
      <c r="I60" s="68">
        <f t="shared" si="20"/>
        <v>14</v>
      </c>
      <c r="J60" s="68">
        <f t="shared" si="20"/>
        <v>8</v>
      </c>
      <c r="K60" s="68">
        <f t="shared" si="20"/>
        <v>9</v>
      </c>
      <c r="L60" s="68">
        <f t="shared" si="20"/>
        <v>3</v>
      </c>
      <c r="M60" s="68">
        <f t="shared" si="20"/>
        <v>26</v>
      </c>
      <c r="N60" s="68">
        <f t="shared" si="20"/>
        <v>11</v>
      </c>
      <c r="O60" s="68">
        <f t="shared" si="20"/>
        <v>12</v>
      </c>
      <c r="P60" s="68">
        <f t="shared" si="20"/>
        <v>7</v>
      </c>
      <c r="Q60" s="68">
        <f t="shared" si="20"/>
        <v>6</v>
      </c>
      <c r="R60" s="68">
        <f t="shared" si="20"/>
        <v>9</v>
      </c>
      <c r="S60" s="68">
        <v>7</v>
      </c>
      <c r="T60" s="68">
        <f t="shared" ref="T60:AD60" si="21">SUM(T61:T63)</f>
        <v>8</v>
      </c>
      <c r="U60" s="68">
        <f t="shared" si="21"/>
        <v>9</v>
      </c>
      <c r="V60" s="68">
        <f t="shared" si="21"/>
        <v>7</v>
      </c>
      <c r="W60" s="68">
        <f t="shared" si="21"/>
        <v>8</v>
      </c>
      <c r="X60" s="68">
        <f t="shared" si="21"/>
        <v>1</v>
      </c>
      <c r="Y60" s="68">
        <f t="shared" si="21"/>
        <v>0</v>
      </c>
      <c r="Z60" s="68">
        <f t="shared" si="21"/>
        <v>0</v>
      </c>
      <c r="AA60" s="68">
        <f t="shared" si="21"/>
        <v>0</v>
      </c>
      <c r="AB60" s="68">
        <f t="shared" si="21"/>
        <v>0</v>
      </c>
      <c r="AC60" s="68">
        <f t="shared" si="21"/>
        <v>0</v>
      </c>
      <c r="AD60" s="68">
        <f t="shared" si="21"/>
        <v>0</v>
      </c>
    </row>
    <row r="61" spans="1:30">
      <c r="A61" s="56"/>
      <c r="B61" s="70" t="s">
        <v>15</v>
      </c>
      <c r="C61" s="57"/>
      <c r="D61" s="57">
        <v>16</v>
      </c>
      <c r="E61" s="57">
        <v>6</v>
      </c>
      <c r="F61" s="58">
        <v>10</v>
      </c>
      <c r="G61" s="57">
        <v>6</v>
      </c>
      <c r="H61" s="57">
        <v>7</v>
      </c>
      <c r="I61" s="57">
        <v>14</v>
      </c>
      <c r="J61" s="57">
        <v>8</v>
      </c>
      <c r="K61" s="57">
        <v>9</v>
      </c>
      <c r="L61" s="57">
        <v>3</v>
      </c>
      <c r="M61" s="57">
        <v>26</v>
      </c>
      <c r="N61" s="57">
        <v>11</v>
      </c>
      <c r="O61" s="57">
        <v>12</v>
      </c>
      <c r="P61" s="57">
        <v>7</v>
      </c>
      <c r="Q61" s="57">
        <v>6</v>
      </c>
      <c r="R61" s="57">
        <v>9</v>
      </c>
      <c r="S61" s="57">
        <v>6</v>
      </c>
      <c r="T61" s="57">
        <v>8</v>
      </c>
      <c r="U61" s="57">
        <v>9</v>
      </c>
      <c r="V61" s="57">
        <v>7</v>
      </c>
      <c r="W61" s="57">
        <v>8</v>
      </c>
      <c r="X61" s="57">
        <v>1</v>
      </c>
      <c r="Y61" s="57"/>
      <c r="Z61" s="57"/>
      <c r="AA61" s="57"/>
      <c r="AB61" s="57"/>
      <c r="AC61" s="57"/>
      <c r="AD61" s="57"/>
    </row>
    <row r="62" spans="1:30" hidden="1">
      <c r="A62" s="56"/>
      <c r="B62" s="70" t="s">
        <v>16</v>
      </c>
      <c r="C62" s="57"/>
      <c r="D62" s="57"/>
      <c r="E62" s="57"/>
      <c r="F62" s="58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</row>
    <row r="63" spans="1:30" hidden="1">
      <c r="A63" s="56"/>
      <c r="B63" s="70" t="s">
        <v>17</v>
      </c>
      <c r="C63" s="57"/>
      <c r="D63" s="57"/>
      <c r="E63" s="57"/>
      <c r="F63" s="58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 spans="1:30" ht="13.9" customHeight="1">
      <c r="A64" s="211" t="s">
        <v>72</v>
      </c>
      <c r="B64" s="211"/>
      <c r="C64" s="54"/>
      <c r="D64" s="54"/>
      <c r="E64" s="54"/>
      <c r="F64" s="55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</row>
    <row r="65" spans="1:31">
      <c r="A65" s="56">
        <v>1</v>
      </c>
      <c r="B65" s="43" t="s">
        <v>58</v>
      </c>
      <c r="C65" s="57"/>
      <c r="D65" s="57">
        <v>233</v>
      </c>
      <c r="E65" s="71">
        <v>245</v>
      </c>
      <c r="F65" s="72">
        <v>255</v>
      </c>
      <c r="G65" s="71">
        <v>275</v>
      </c>
      <c r="H65" s="71">
        <v>289</v>
      </c>
      <c r="I65" s="71">
        <v>298</v>
      </c>
      <c r="J65" s="71">
        <v>287</v>
      </c>
      <c r="K65" s="71">
        <v>305</v>
      </c>
      <c r="L65" s="71">
        <v>311</v>
      </c>
      <c r="M65" s="71">
        <v>301</v>
      </c>
      <c r="N65" s="71">
        <v>298</v>
      </c>
      <c r="O65" s="71">
        <v>309</v>
      </c>
      <c r="P65" s="71">
        <v>302</v>
      </c>
      <c r="Q65" s="71">
        <v>302</v>
      </c>
      <c r="R65" s="71">
        <v>311</v>
      </c>
      <c r="S65" s="71">
        <v>298</v>
      </c>
      <c r="T65" s="73">
        <v>309</v>
      </c>
      <c r="U65" s="73">
        <v>318</v>
      </c>
      <c r="V65" s="73">
        <v>293</v>
      </c>
      <c r="W65" s="73">
        <v>287</v>
      </c>
      <c r="X65" s="73">
        <v>282</v>
      </c>
      <c r="Y65" s="73"/>
      <c r="Z65" s="73"/>
      <c r="AA65" s="73"/>
      <c r="AB65" s="73"/>
      <c r="AC65" s="73"/>
      <c r="AD65" s="73"/>
    </row>
    <row r="66" spans="1:31">
      <c r="A66" s="56">
        <v>2</v>
      </c>
      <c r="B66" s="43" t="s">
        <v>59</v>
      </c>
      <c r="C66" s="57"/>
      <c r="D66" s="57">
        <v>29</v>
      </c>
      <c r="E66" s="57">
        <v>13</v>
      </c>
      <c r="F66" s="58">
        <v>47</v>
      </c>
      <c r="G66" s="57">
        <v>31</v>
      </c>
      <c r="H66" s="57">
        <v>24</v>
      </c>
      <c r="I66" s="57">
        <v>12</v>
      </c>
      <c r="J66" s="57">
        <v>33</v>
      </c>
      <c r="K66" s="57">
        <v>32</v>
      </c>
      <c r="L66" s="57">
        <v>13</v>
      </c>
      <c r="M66" s="57">
        <v>15</v>
      </c>
      <c r="N66" s="57">
        <v>28</v>
      </c>
      <c r="O66" s="57">
        <v>15</v>
      </c>
      <c r="P66" s="57">
        <v>21</v>
      </c>
      <c r="Q66" s="57">
        <v>15</v>
      </c>
      <c r="R66" s="57">
        <v>6</v>
      </c>
      <c r="S66" s="57">
        <v>27</v>
      </c>
      <c r="T66" s="73">
        <v>17</v>
      </c>
      <c r="U66" s="73">
        <v>3</v>
      </c>
      <c r="V66" s="73">
        <v>4</v>
      </c>
      <c r="W66" s="73">
        <v>17</v>
      </c>
      <c r="X66" s="73">
        <v>12</v>
      </c>
      <c r="Y66" s="73"/>
      <c r="Z66" s="73"/>
      <c r="AA66" s="73"/>
      <c r="AB66" s="73"/>
      <c r="AC66" s="73"/>
      <c r="AD66" s="73"/>
    </row>
    <row r="67" spans="1:31">
      <c r="A67" s="56">
        <v>3</v>
      </c>
      <c r="B67" s="43" t="s">
        <v>60</v>
      </c>
      <c r="C67" s="57"/>
      <c r="D67" s="57">
        <v>1</v>
      </c>
      <c r="E67" s="57">
        <v>0</v>
      </c>
      <c r="F67" s="58">
        <v>2</v>
      </c>
      <c r="G67" s="57">
        <v>2</v>
      </c>
      <c r="H67" s="57">
        <v>1</v>
      </c>
      <c r="I67" s="57">
        <v>2</v>
      </c>
      <c r="J67" s="57">
        <v>2</v>
      </c>
      <c r="K67" s="57">
        <v>1</v>
      </c>
      <c r="L67" s="57">
        <v>0</v>
      </c>
      <c r="M67" s="57">
        <v>1</v>
      </c>
      <c r="N67" s="57">
        <v>1</v>
      </c>
      <c r="O67" s="57">
        <v>1</v>
      </c>
      <c r="P67" s="57">
        <v>2</v>
      </c>
      <c r="Q67" s="57">
        <v>5</v>
      </c>
      <c r="R67" s="57">
        <v>5</v>
      </c>
      <c r="S67" s="57">
        <v>1</v>
      </c>
      <c r="T67" s="73">
        <v>0</v>
      </c>
      <c r="U67" s="73">
        <v>0</v>
      </c>
      <c r="V67" s="73">
        <v>0</v>
      </c>
      <c r="W67" s="73">
        <v>1</v>
      </c>
      <c r="X67" s="73">
        <v>6</v>
      </c>
      <c r="Y67" s="73"/>
      <c r="Z67" s="73"/>
      <c r="AA67" s="73"/>
      <c r="AB67" s="73"/>
      <c r="AC67" s="73"/>
      <c r="AD67" s="73"/>
    </row>
    <row r="68" spans="1:31">
      <c r="A68" s="56">
        <v>4</v>
      </c>
      <c r="B68" s="74" t="s">
        <v>73</v>
      </c>
      <c r="C68" s="57"/>
      <c r="D68" s="57"/>
      <c r="E68" s="57"/>
      <c r="F68" s="58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73"/>
      <c r="U68" s="73">
        <v>10</v>
      </c>
      <c r="V68" s="73">
        <v>3</v>
      </c>
      <c r="W68" s="73">
        <v>3</v>
      </c>
      <c r="X68" s="73">
        <v>0</v>
      </c>
      <c r="Y68" s="73"/>
      <c r="Z68" s="73"/>
      <c r="AA68" s="73"/>
      <c r="AB68" s="73"/>
      <c r="AC68" s="73"/>
      <c r="AD68" s="73"/>
    </row>
    <row r="69" spans="1:31">
      <c r="A69" s="56">
        <v>5</v>
      </c>
      <c r="B69" s="75" t="s">
        <v>74</v>
      </c>
      <c r="C69" s="57"/>
      <c r="D69" s="57"/>
      <c r="E69" s="57"/>
      <c r="F69" s="58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73"/>
      <c r="U69" s="73"/>
      <c r="V69" s="73"/>
      <c r="W69" s="73">
        <v>0</v>
      </c>
      <c r="X69" s="73">
        <v>0</v>
      </c>
      <c r="Y69" s="73"/>
      <c r="Z69" s="73"/>
      <c r="AA69" s="73"/>
      <c r="AB69" s="73"/>
      <c r="AC69" s="73"/>
      <c r="AD69" s="73"/>
    </row>
    <row r="70" spans="1:31">
      <c r="A70" s="56">
        <v>6</v>
      </c>
      <c r="B70" s="43" t="s">
        <v>61</v>
      </c>
      <c r="C70" s="57"/>
      <c r="D70" s="57">
        <v>20</v>
      </c>
      <c r="E70" s="57">
        <v>4</v>
      </c>
      <c r="F70" s="58">
        <v>31</v>
      </c>
      <c r="G70" s="57">
        <v>22</v>
      </c>
      <c r="H70" s="57">
        <v>19</v>
      </c>
      <c r="I70" s="57">
        <v>26</v>
      </c>
      <c r="J70" s="57">
        <v>17</v>
      </c>
      <c r="K70" s="57">
        <v>31</v>
      </c>
      <c r="L70" s="57">
        <v>24</v>
      </c>
      <c r="M70" s="57">
        <v>20</v>
      </c>
      <c r="N70" s="57">
        <v>20</v>
      </c>
      <c r="O70" s="57">
        <v>24</v>
      </c>
      <c r="P70" s="57">
        <v>29</v>
      </c>
      <c r="Q70" s="57">
        <v>15</v>
      </c>
      <c r="R70" s="57">
        <v>26</v>
      </c>
      <c r="S70" s="57">
        <v>18</v>
      </c>
      <c r="T70" s="73">
        <v>23</v>
      </c>
      <c r="U70" s="73">
        <v>38</v>
      </c>
      <c r="V70" s="73">
        <v>13</v>
      </c>
      <c r="W70" s="73">
        <v>26</v>
      </c>
      <c r="X70" s="73">
        <v>5</v>
      </c>
      <c r="Y70" s="73"/>
      <c r="Z70" s="73"/>
      <c r="AA70" s="73"/>
      <c r="AB70" s="73"/>
      <c r="AC70" s="73"/>
      <c r="AD70" s="73"/>
    </row>
    <row r="71" spans="1:31">
      <c r="A71" s="56">
        <v>7</v>
      </c>
      <c r="B71" s="76" t="s">
        <v>75</v>
      </c>
      <c r="C71" s="77">
        <f t="shared" ref="C71:AD71" si="22">C65+C66+C67+C68+C69-C70</f>
        <v>0</v>
      </c>
      <c r="D71" s="77">
        <f t="shared" si="22"/>
        <v>243</v>
      </c>
      <c r="E71" s="77">
        <f t="shared" si="22"/>
        <v>254</v>
      </c>
      <c r="F71" s="77">
        <f t="shared" si="22"/>
        <v>273</v>
      </c>
      <c r="G71" s="77">
        <f t="shared" si="22"/>
        <v>286</v>
      </c>
      <c r="H71" s="77">
        <f t="shared" si="22"/>
        <v>295</v>
      </c>
      <c r="I71" s="77">
        <f t="shared" si="22"/>
        <v>286</v>
      </c>
      <c r="J71" s="77">
        <f t="shared" si="22"/>
        <v>305</v>
      </c>
      <c r="K71" s="77">
        <f t="shared" si="22"/>
        <v>307</v>
      </c>
      <c r="L71" s="77">
        <f t="shared" si="22"/>
        <v>300</v>
      </c>
      <c r="M71" s="77">
        <f t="shared" si="22"/>
        <v>297</v>
      </c>
      <c r="N71" s="77">
        <f t="shared" si="22"/>
        <v>307</v>
      </c>
      <c r="O71" s="77">
        <f t="shared" si="22"/>
        <v>301</v>
      </c>
      <c r="P71" s="77">
        <f t="shared" si="22"/>
        <v>296</v>
      </c>
      <c r="Q71" s="77">
        <f t="shared" si="22"/>
        <v>307</v>
      </c>
      <c r="R71" s="77">
        <f t="shared" si="22"/>
        <v>296</v>
      </c>
      <c r="S71" s="77">
        <f t="shared" si="22"/>
        <v>308</v>
      </c>
      <c r="T71" s="77">
        <f t="shared" si="22"/>
        <v>303</v>
      </c>
      <c r="U71" s="77">
        <f t="shared" si="22"/>
        <v>293</v>
      </c>
      <c r="V71" s="77">
        <f t="shared" si="22"/>
        <v>287</v>
      </c>
      <c r="W71" s="77">
        <f t="shared" si="22"/>
        <v>282</v>
      </c>
      <c r="X71" s="77">
        <f t="shared" si="22"/>
        <v>295</v>
      </c>
      <c r="Y71" s="77">
        <f t="shared" si="22"/>
        <v>0</v>
      </c>
      <c r="Z71" s="77">
        <f t="shared" si="22"/>
        <v>0</v>
      </c>
      <c r="AA71" s="77">
        <f t="shared" si="22"/>
        <v>0</v>
      </c>
      <c r="AB71" s="77">
        <f t="shared" si="22"/>
        <v>0</v>
      </c>
      <c r="AC71" s="77">
        <f t="shared" si="22"/>
        <v>0</v>
      </c>
      <c r="AD71" s="77">
        <f t="shared" si="22"/>
        <v>0</v>
      </c>
    </row>
    <row r="72" spans="1:31">
      <c r="A72" s="56">
        <v>8</v>
      </c>
      <c r="B72" s="43" t="s">
        <v>62</v>
      </c>
      <c r="C72" s="57"/>
      <c r="D72" s="57">
        <v>216</v>
      </c>
      <c r="E72" s="57">
        <v>224</v>
      </c>
      <c r="F72" s="58">
        <v>243</v>
      </c>
      <c r="G72" s="57">
        <v>258</v>
      </c>
      <c r="H72" s="57">
        <v>265</v>
      </c>
      <c r="I72" s="57">
        <v>252</v>
      </c>
      <c r="J72" s="57">
        <v>268</v>
      </c>
      <c r="K72" s="57">
        <v>276</v>
      </c>
      <c r="L72" s="57">
        <v>271</v>
      </c>
      <c r="M72" s="57">
        <v>270</v>
      </c>
      <c r="N72" s="57">
        <v>280</v>
      </c>
      <c r="O72" s="57">
        <v>273</v>
      </c>
      <c r="P72" s="57">
        <v>273</v>
      </c>
      <c r="Q72" s="57">
        <v>280</v>
      </c>
      <c r="R72" s="57">
        <v>272</v>
      </c>
      <c r="S72" s="57">
        <v>183</v>
      </c>
      <c r="T72" s="73">
        <v>180</v>
      </c>
      <c r="U72" s="73">
        <v>251</v>
      </c>
      <c r="V72" s="73">
        <v>278</v>
      </c>
      <c r="W72" s="73">
        <v>274</v>
      </c>
      <c r="X72" s="73">
        <v>275</v>
      </c>
      <c r="Y72" s="73"/>
      <c r="Z72" s="73"/>
      <c r="AA72" s="73"/>
      <c r="AB72" s="73"/>
      <c r="AC72" s="73"/>
      <c r="AD72" s="73"/>
    </row>
    <row r="73" spans="1:31">
      <c r="A73" s="56">
        <v>9</v>
      </c>
      <c r="B73" s="43" t="s">
        <v>76</v>
      </c>
      <c r="C73" s="57"/>
      <c r="D73" s="57">
        <v>29</v>
      </c>
      <c r="E73" s="57">
        <v>31</v>
      </c>
      <c r="F73" s="58">
        <v>32</v>
      </c>
      <c r="G73" s="57">
        <v>31</v>
      </c>
      <c r="H73" s="57">
        <v>33</v>
      </c>
      <c r="I73" s="57">
        <v>35</v>
      </c>
      <c r="J73" s="57">
        <v>37</v>
      </c>
      <c r="K73" s="57">
        <v>35</v>
      </c>
      <c r="L73" s="57">
        <v>30</v>
      </c>
      <c r="M73" s="57">
        <v>29</v>
      </c>
      <c r="N73" s="57">
        <v>29</v>
      </c>
      <c r="O73" s="57">
        <v>34</v>
      </c>
      <c r="P73" s="57">
        <v>29</v>
      </c>
      <c r="Q73" s="57">
        <v>31</v>
      </c>
      <c r="R73" s="57">
        <v>26</v>
      </c>
      <c r="S73" s="57">
        <v>26</v>
      </c>
      <c r="T73" s="73">
        <v>38</v>
      </c>
      <c r="U73" s="73">
        <v>42</v>
      </c>
      <c r="V73" s="73">
        <v>45</v>
      </c>
      <c r="W73" s="73">
        <v>41</v>
      </c>
      <c r="X73" s="73">
        <v>42</v>
      </c>
      <c r="Y73" s="73"/>
      <c r="Z73" s="73"/>
      <c r="AA73" s="73"/>
      <c r="AB73" s="73"/>
      <c r="AC73" s="73"/>
      <c r="AD73" s="73"/>
    </row>
    <row r="74" spans="1:31">
      <c r="A74" s="56">
        <v>10</v>
      </c>
      <c r="B74" s="60" t="s">
        <v>65</v>
      </c>
      <c r="C74" s="44"/>
      <c r="D74" s="44">
        <v>43454</v>
      </c>
      <c r="E74" s="44">
        <v>43483</v>
      </c>
      <c r="F74" s="45">
        <v>43501</v>
      </c>
      <c r="G74" s="44">
        <v>43537</v>
      </c>
      <c r="H74" s="44">
        <v>43581</v>
      </c>
      <c r="I74" s="44">
        <v>43600</v>
      </c>
      <c r="J74" s="44">
        <v>43630</v>
      </c>
      <c r="K74" s="44">
        <v>43663</v>
      </c>
      <c r="L74" s="44">
        <v>43699</v>
      </c>
      <c r="M74" s="44">
        <v>43725</v>
      </c>
      <c r="N74" s="44">
        <v>43747</v>
      </c>
      <c r="O74" s="44">
        <v>43777</v>
      </c>
      <c r="P74" s="44">
        <v>43805</v>
      </c>
      <c r="Q74" s="44">
        <v>43851</v>
      </c>
      <c r="R74" s="44">
        <v>43872</v>
      </c>
      <c r="S74" s="44">
        <v>43901</v>
      </c>
      <c r="T74" s="44">
        <v>43943</v>
      </c>
      <c r="U74" s="44">
        <v>43969</v>
      </c>
      <c r="V74" s="44">
        <v>43993</v>
      </c>
      <c r="W74" s="44">
        <v>44019</v>
      </c>
      <c r="X74" s="44">
        <v>44053</v>
      </c>
      <c r="Y74" s="44"/>
      <c r="Z74" s="44"/>
      <c r="AA74" s="44"/>
      <c r="AB74" s="44"/>
      <c r="AC74" s="44"/>
      <c r="AD74" s="44"/>
    </row>
    <row r="75" spans="1:31" ht="25.5">
      <c r="A75" s="56">
        <v>11</v>
      </c>
      <c r="B75" s="60" t="s">
        <v>66</v>
      </c>
      <c r="C75" s="44"/>
      <c r="D75" s="44">
        <v>43158</v>
      </c>
      <c r="E75" s="44">
        <v>43319</v>
      </c>
      <c r="F75" s="45">
        <v>43336</v>
      </c>
      <c r="G75" s="44">
        <v>43336</v>
      </c>
      <c r="H75" s="44">
        <v>43434</v>
      </c>
      <c r="I75" s="44">
        <v>43376</v>
      </c>
      <c r="J75" s="44">
        <v>43376</v>
      </c>
      <c r="K75" s="44">
        <v>43473</v>
      </c>
      <c r="L75" s="44">
        <v>43473</v>
      </c>
      <c r="M75" s="44">
        <v>43550</v>
      </c>
      <c r="N75" s="44">
        <v>43550</v>
      </c>
      <c r="O75" s="44">
        <v>43550</v>
      </c>
      <c r="P75" s="44">
        <v>43550</v>
      </c>
      <c r="Q75" s="44">
        <v>43742</v>
      </c>
      <c r="R75" s="44">
        <v>43742</v>
      </c>
      <c r="S75" s="44">
        <v>43742</v>
      </c>
      <c r="T75" s="44">
        <v>43742</v>
      </c>
      <c r="U75" s="44">
        <v>43742</v>
      </c>
      <c r="V75" s="44">
        <v>43742</v>
      </c>
      <c r="W75" s="44">
        <v>43742</v>
      </c>
      <c r="X75" s="44">
        <v>43791</v>
      </c>
      <c r="Y75" s="44"/>
      <c r="Z75" s="44"/>
      <c r="AA75" s="44"/>
      <c r="AB75" s="44"/>
      <c r="AC75" s="44"/>
      <c r="AD75" s="44"/>
    </row>
    <row r="76" spans="1:31">
      <c r="A76" s="56">
        <v>12</v>
      </c>
      <c r="B76" s="60" t="s">
        <v>67</v>
      </c>
      <c r="C76" s="44"/>
      <c r="D76" s="44">
        <v>43440</v>
      </c>
      <c r="E76" s="44">
        <v>43473</v>
      </c>
      <c r="F76" s="45">
        <v>43475</v>
      </c>
      <c r="G76" s="44">
        <v>43530</v>
      </c>
      <c r="H76" s="44">
        <v>43542</v>
      </c>
      <c r="I76" s="44">
        <v>43587</v>
      </c>
      <c r="J76" s="44">
        <v>43616</v>
      </c>
      <c r="K76" s="44">
        <v>43649</v>
      </c>
      <c r="L76" s="44">
        <v>43677</v>
      </c>
      <c r="M76" s="44">
        <v>43721</v>
      </c>
      <c r="N76" s="44">
        <v>43735</v>
      </c>
      <c r="O76" s="44">
        <v>43773</v>
      </c>
      <c r="P76" s="44">
        <v>43802</v>
      </c>
      <c r="Q76" s="44">
        <v>43839</v>
      </c>
      <c r="R76" s="44">
        <v>43871</v>
      </c>
      <c r="S76" s="44">
        <v>43892</v>
      </c>
      <c r="T76" s="44">
        <v>43938</v>
      </c>
      <c r="U76" s="44">
        <v>43957</v>
      </c>
      <c r="V76" s="44">
        <v>43985</v>
      </c>
      <c r="W76" s="44">
        <v>44006</v>
      </c>
      <c r="X76" s="44">
        <v>44049</v>
      </c>
      <c r="Y76" s="44"/>
      <c r="Z76" s="44"/>
      <c r="AA76" s="44"/>
      <c r="AB76" s="44"/>
      <c r="AC76" s="44"/>
      <c r="AD76" s="44"/>
      <c r="AE76" s="61"/>
    </row>
    <row r="77" spans="1:31">
      <c r="A77" s="56">
        <v>13</v>
      </c>
      <c r="B77" s="60" t="s">
        <v>68</v>
      </c>
      <c r="C77" s="62"/>
      <c r="D77" s="62"/>
      <c r="E77" s="62"/>
      <c r="F77" s="63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>
        <v>77</v>
      </c>
      <c r="X77" s="62">
        <v>52</v>
      </c>
      <c r="Y77" s="62"/>
      <c r="Z77" s="62"/>
      <c r="AA77" s="62"/>
      <c r="AB77" s="62"/>
      <c r="AC77" s="62"/>
      <c r="AD77" s="62"/>
      <c r="AE77" s="61"/>
    </row>
    <row r="78" spans="1:31">
      <c r="A78" s="56">
        <v>14</v>
      </c>
      <c r="B78" s="43" t="s">
        <v>39</v>
      </c>
      <c r="C78" s="57"/>
      <c r="D78" s="57">
        <v>7</v>
      </c>
      <c r="E78" s="57">
        <v>9</v>
      </c>
      <c r="F78" s="58">
        <v>14</v>
      </c>
      <c r="G78" s="57">
        <v>14</v>
      </c>
      <c r="H78" s="57">
        <v>12</v>
      </c>
      <c r="I78" s="57">
        <v>16</v>
      </c>
      <c r="J78" s="57">
        <v>20</v>
      </c>
      <c r="K78" s="57">
        <v>14</v>
      </c>
      <c r="L78" s="57">
        <v>15</v>
      </c>
      <c r="M78" s="57">
        <v>12</v>
      </c>
      <c r="N78" s="57">
        <v>32</v>
      </c>
      <c r="O78" s="57">
        <v>19</v>
      </c>
      <c r="P78" s="57">
        <v>19</v>
      </c>
      <c r="Q78" s="57">
        <v>14</v>
      </c>
      <c r="R78" s="57">
        <v>14</v>
      </c>
      <c r="S78" s="57">
        <v>18</v>
      </c>
      <c r="T78" s="73">
        <v>13</v>
      </c>
      <c r="U78" s="73">
        <v>12</v>
      </c>
      <c r="V78" s="73">
        <v>16</v>
      </c>
      <c r="W78" s="73">
        <v>14</v>
      </c>
      <c r="X78" s="73">
        <v>19</v>
      </c>
      <c r="Y78" s="73"/>
      <c r="Z78" s="73"/>
      <c r="AA78" s="73"/>
      <c r="AB78" s="73"/>
      <c r="AC78" s="73"/>
      <c r="AD78" s="73"/>
    </row>
    <row r="79" spans="1:31">
      <c r="A79" s="56">
        <v>15</v>
      </c>
      <c r="B79" s="43" t="s">
        <v>40</v>
      </c>
      <c r="C79" s="57"/>
      <c r="D79" s="57">
        <v>6</v>
      </c>
      <c r="E79" s="57">
        <v>8</v>
      </c>
      <c r="F79" s="58">
        <v>8</v>
      </c>
      <c r="G79" s="57">
        <v>6</v>
      </c>
      <c r="H79" s="57">
        <v>9</v>
      </c>
      <c r="I79" s="57">
        <v>6</v>
      </c>
      <c r="J79" s="57">
        <v>11</v>
      </c>
      <c r="K79" s="57">
        <v>4</v>
      </c>
      <c r="L79" s="57">
        <v>8</v>
      </c>
      <c r="M79" s="57">
        <v>9</v>
      </c>
      <c r="N79" s="57">
        <v>10</v>
      </c>
      <c r="O79" s="57">
        <v>13</v>
      </c>
      <c r="P79" s="57">
        <v>7</v>
      </c>
      <c r="Q79" s="57">
        <v>5</v>
      </c>
      <c r="R79" s="57">
        <v>7</v>
      </c>
      <c r="S79" s="57">
        <v>5</v>
      </c>
      <c r="T79" s="73">
        <v>3</v>
      </c>
      <c r="U79" s="73">
        <v>0</v>
      </c>
      <c r="V79" s="73">
        <v>0</v>
      </c>
      <c r="W79" s="73">
        <v>11</v>
      </c>
      <c r="X79" s="73">
        <v>9</v>
      </c>
      <c r="Y79" s="73"/>
      <c r="Z79" s="73"/>
      <c r="AA79" s="73"/>
      <c r="AB79" s="73"/>
      <c r="AC79" s="73"/>
      <c r="AD79" s="73"/>
    </row>
    <row r="80" spans="1:31">
      <c r="A80" s="56">
        <v>16</v>
      </c>
      <c r="B80" s="78" t="s">
        <v>69</v>
      </c>
      <c r="C80" s="57"/>
      <c r="D80" s="57">
        <v>42</v>
      </c>
      <c r="E80" s="57">
        <v>41</v>
      </c>
      <c r="F80" s="58">
        <v>44</v>
      </c>
      <c r="G80" s="57">
        <v>50</v>
      </c>
      <c r="H80" s="57">
        <v>48</v>
      </c>
      <c r="I80" s="57">
        <v>60</v>
      </c>
      <c r="J80" s="57">
        <v>64</v>
      </c>
      <c r="K80" s="57">
        <v>66</v>
      </c>
      <c r="L80" s="57">
        <v>74</v>
      </c>
      <c r="M80" s="57">
        <v>88</v>
      </c>
      <c r="N80" s="57">
        <v>86</v>
      </c>
      <c r="O80" s="57">
        <v>82</v>
      </c>
      <c r="P80" s="57">
        <v>81</v>
      </c>
      <c r="Q80" s="57">
        <v>86</v>
      </c>
      <c r="R80" s="57">
        <v>93</v>
      </c>
      <c r="S80" s="57">
        <v>94</v>
      </c>
      <c r="T80" s="73">
        <v>81</v>
      </c>
      <c r="U80" s="73">
        <v>88</v>
      </c>
      <c r="V80" s="73">
        <v>107</v>
      </c>
      <c r="W80" s="73">
        <v>105</v>
      </c>
      <c r="X80" s="73">
        <v>106</v>
      </c>
      <c r="Y80" s="73"/>
      <c r="Z80" s="73"/>
      <c r="AA80" s="73"/>
      <c r="AB80" s="73"/>
      <c r="AC80" s="73"/>
      <c r="AD80" s="73"/>
    </row>
    <row r="81" spans="1:30">
      <c r="A81" s="56">
        <v>17</v>
      </c>
      <c r="B81" s="78" t="s">
        <v>70</v>
      </c>
      <c r="C81" s="57"/>
      <c r="D81" s="57">
        <v>7</v>
      </c>
      <c r="E81" s="57">
        <v>17</v>
      </c>
      <c r="F81" s="58">
        <v>16</v>
      </c>
      <c r="G81" s="57">
        <v>12</v>
      </c>
      <c r="H81" s="57">
        <v>28</v>
      </c>
      <c r="I81" s="57">
        <v>24</v>
      </c>
      <c r="J81" s="57">
        <v>10</v>
      </c>
      <c r="K81" s="57">
        <v>18</v>
      </c>
      <c r="L81" s="57">
        <v>17</v>
      </c>
      <c r="M81" s="57">
        <v>13</v>
      </c>
      <c r="N81" s="57">
        <v>9</v>
      </c>
      <c r="O81" s="57">
        <v>9</v>
      </c>
      <c r="P81" s="57">
        <v>21</v>
      </c>
      <c r="Q81" s="57">
        <v>28</v>
      </c>
      <c r="R81" s="57">
        <v>37</v>
      </c>
      <c r="S81" s="57">
        <v>35</v>
      </c>
      <c r="T81" s="73">
        <v>27</v>
      </c>
      <c r="U81" s="73">
        <v>19</v>
      </c>
      <c r="V81" s="73">
        <v>22</v>
      </c>
      <c r="W81" s="73">
        <v>20</v>
      </c>
      <c r="X81" s="73">
        <v>18</v>
      </c>
      <c r="Y81" s="73"/>
      <c r="Z81" s="73"/>
      <c r="AA81" s="73"/>
      <c r="AB81" s="73"/>
      <c r="AC81" s="73"/>
      <c r="AD81" s="73"/>
    </row>
    <row r="82" spans="1:30" ht="25.5">
      <c r="A82" s="212">
        <v>18</v>
      </c>
      <c r="B82" s="67" t="s">
        <v>41</v>
      </c>
      <c r="C82" s="68">
        <f>SUM(C83:C87)</f>
        <v>0</v>
      </c>
      <c r="D82" s="68">
        <f>SUM(D83:D87)</f>
        <v>208</v>
      </c>
      <c r="E82" s="68">
        <f>SUM(E83:E87)</f>
        <v>134</v>
      </c>
      <c r="F82" s="69">
        <v>16</v>
      </c>
      <c r="G82" s="68">
        <f t="shared" ref="G82:AD82" si="23">SUM(G83:G87)</f>
        <v>264</v>
      </c>
      <c r="H82" s="68">
        <f t="shared" si="23"/>
        <v>294</v>
      </c>
      <c r="I82" s="68">
        <f t="shared" si="23"/>
        <v>49</v>
      </c>
      <c r="J82" s="68">
        <f t="shared" si="23"/>
        <v>223</v>
      </c>
      <c r="K82" s="68">
        <f t="shared" si="23"/>
        <v>197</v>
      </c>
      <c r="L82" s="68">
        <f t="shared" si="23"/>
        <v>253</v>
      </c>
      <c r="M82" s="68">
        <f t="shared" si="23"/>
        <v>316</v>
      </c>
      <c r="N82" s="68">
        <f t="shared" si="23"/>
        <v>318</v>
      </c>
      <c r="O82" s="68">
        <f t="shared" si="23"/>
        <v>268</v>
      </c>
      <c r="P82" s="68">
        <f t="shared" si="23"/>
        <v>352</v>
      </c>
      <c r="Q82" s="68">
        <f t="shared" si="23"/>
        <v>156</v>
      </c>
      <c r="R82" s="68">
        <f t="shared" si="23"/>
        <v>232</v>
      </c>
      <c r="S82" s="68">
        <f t="shared" si="23"/>
        <v>204</v>
      </c>
      <c r="T82" s="68">
        <f t="shared" si="23"/>
        <v>277</v>
      </c>
      <c r="U82" s="68">
        <f t="shared" si="23"/>
        <v>217</v>
      </c>
      <c r="V82" s="68">
        <f t="shared" si="23"/>
        <v>217</v>
      </c>
      <c r="W82" s="68">
        <f t="shared" si="23"/>
        <v>182</v>
      </c>
      <c r="X82" s="68">
        <f t="shared" si="23"/>
        <v>182</v>
      </c>
      <c r="Y82" s="68">
        <f t="shared" si="23"/>
        <v>0</v>
      </c>
      <c r="Z82" s="68">
        <f t="shared" si="23"/>
        <v>0</v>
      </c>
      <c r="AA82" s="68">
        <f t="shared" si="23"/>
        <v>0</v>
      </c>
      <c r="AB82" s="68">
        <f t="shared" si="23"/>
        <v>0</v>
      </c>
      <c r="AC82" s="68">
        <f t="shared" si="23"/>
        <v>0</v>
      </c>
      <c r="AD82" s="68">
        <f t="shared" si="23"/>
        <v>0</v>
      </c>
    </row>
    <row r="83" spans="1:30">
      <c r="A83" s="212"/>
      <c r="B83" s="70" t="s">
        <v>42</v>
      </c>
      <c r="C83" s="57"/>
      <c r="D83" s="57">
        <v>55</v>
      </c>
      <c r="E83" s="57">
        <v>33</v>
      </c>
      <c r="F83" s="58">
        <v>71</v>
      </c>
      <c r="G83" s="57">
        <v>65</v>
      </c>
      <c r="H83" s="57">
        <v>74</v>
      </c>
      <c r="I83" s="57">
        <v>10</v>
      </c>
      <c r="J83" s="57">
        <v>41</v>
      </c>
      <c r="K83" s="57">
        <v>30</v>
      </c>
      <c r="L83" s="57">
        <v>64</v>
      </c>
      <c r="M83" s="57">
        <v>60</v>
      </c>
      <c r="N83" s="57">
        <v>59</v>
      </c>
      <c r="O83" s="57">
        <v>58</v>
      </c>
      <c r="P83" s="57">
        <v>82</v>
      </c>
      <c r="Q83" s="57">
        <v>35</v>
      </c>
      <c r="R83" s="57">
        <v>48</v>
      </c>
      <c r="S83" s="57">
        <v>41</v>
      </c>
      <c r="T83" s="73">
        <v>41</v>
      </c>
      <c r="U83" s="73">
        <v>41</v>
      </c>
      <c r="V83" s="73">
        <v>48</v>
      </c>
      <c r="W83" s="73">
        <v>40</v>
      </c>
      <c r="X83" s="73">
        <v>36</v>
      </c>
      <c r="Y83" s="73"/>
      <c r="Z83" s="73"/>
      <c r="AA83" s="73"/>
      <c r="AB83" s="73"/>
      <c r="AC83" s="73"/>
      <c r="AD83" s="73"/>
    </row>
    <row r="84" spans="1:30">
      <c r="A84" s="212"/>
      <c r="B84" s="70" t="s">
        <v>43</v>
      </c>
      <c r="C84" s="57"/>
      <c r="D84" s="57">
        <v>58</v>
      </c>
      <c r="E84" s="57">
        <v>39</v>
      </c>
      <c r="F84" s="58">
        <v>55</v>
      </c>
      <c r="G84" s="57">
        <v>61</v>
      </c>
      <c r="H84" s="57">
        <v>63</v>
      </c>
      <c r="I84" s="57">
        <v>10</v>
      </c>
      <c r="J84" s="57">
        <v>66</v>
      </c>
      <c r="K84" s="57">
        <v>59</v>
      </c>
      <c r="L84" s="57">
        <v>57</v>
      </c>
      <c r="M84" s="57">
        <v>88</v>
      </c>
      <c r="N84" s="57">
        <v>97</v>
      </c>
      <c r="O84" s="57">
        <v>73</v>
      </c>
      <c r="P84" s="57">
        <v>88</v>
      </c>
      <c r="Q84" s="57">
        <v>33</v>
      </c>
      <c r="R84" s="57">
        <v>35</v>
      </c>
      <c r="S84" s="57">
        <v>35</v>
      </c>
      <c r="T84" s="73">
        <v>66</v>
      </c>
      <c r="U84" s="73">
        <v>41</v>
      </c>
      <c r="V84" s="73">
        <v>42</v>
      </c>
      <c r="W84" s="73">
        <v>33</v>
      </c>
      <c r="X84" s="73">
        <v>37</v>
      </c>
      <c r="Y84" s="73"/>
      <c r="Z84" s="73"/>
      <c r="AA84" s="73"/>
      <c r="AB84" s="73"/>
      <c r="AC84" s="73"/>
      <c r="AD84" s="73"/>
    </row>
    <row r="85" spans="1:30">
      <c r="A85" s="212"/>
      <c r="B85" s="70" t="s">
        <v>44</v>
      </c>
      <c r="C85" s="57"/>
      <c r="D85" s="57">
        <v>33</v>
      </c>
      <c r="E85" s="57">
        <v>16</v>
      </c>
      <c r="F85" s="58">
        <v>49</v>
      </c>
      <c r="G85" s="57">
        <v>47</v>
      </c>
      <c r="H85" s="57">
        <v>51</v>
      </c>
      <c r="I85" s="57">
        <v>7</v>
      </c>
      <c r="J85" s="57">
        <v>33</v>
      </c>
      <c r="K85" s="57">
        <v>42</v>
      </c>
      <c r="L85" s="57">
        <v>48</v>
      </c>
      <c r="M85" s="57">
        <v>69</v>
      </c>
      <c r="N85" s="57">
        <v>49</v>
      </c>
      <c r="O85" s="57">
        <v>48</v>
      </c>
      <c r="P85" s="57">
        <v>55</v>
      </c>
      <c r="Q85" s="57">
        <v>29</v>
      </c>
      <c r="R85" s="57">
        <v>35</v>
      </c>
      <c r="S85" s="57">
        <v>40</v>
      </c>
      <c r="T85" s="73">
        <v>55</v>
      </c>
      <c r="U85" s="73">
        <v>33</v>
      </c>
      <c r="V85" s="73">
        <v>29</v>
      </c>
      <c r="W85" s="73">
        <v>48</v>
      </c>
      <c r="X85" s="73">
        <v>44</v>
      </c>
      <c r="Y85" s="73"/>
      <c r="Z85" s="73"/>
      <c r="AA85" s="73"/>
      <c r="AB85" s="73"/>
      <c r="AC85" s="73"/>
      <c r="AD85" s="73"/>
    </row>
    <row r="86" spans="1:30">
      <c r="A86" s="212"/>
      <c r="B86" s="70" t="s">
        <v>45</v>
      </c>
      <c r="C86" s="57"/>
      <c r="D86" s="57">
        <v>21</v>
      </c>
      <c r="E86" s="57">
        <v>38</v>
      </c>
      <c r="F86" s="58">
        <v>12</v>
      </c>
      <c r="G86" s="57">
        <v>33</v>
      </c>
      <c r="H86" s="57">
        <v>42</v>
      </c>
      <c r="I86" s="57">
        <v>5</v>
      </c>
      <c r="J86" s="57">
        <v>46</v>
      </c>
      <c r="K86" s="57">
        <v>31</v>
      </c>
      <c r="L86" s="57">
        <v>38</v>
      </c>
      <c r="M86" s="57">
        <v>30</v>
      </c>
      <c r="N86" s="57">
        <v>58</v>
      </c>
      <c r="O86" s="57">
        <v>29</v>
      </c>
      <c r="P86" s="57">
        <v>60</v>
      </c>
      <c r="Q86" s="57">
        <v>37</v>
      </c>
      <c r="R86" s="57">
        <v>53</v>
      </c>
      <c r="S86" s="57">
        <v>41</v>
      </c>
      <c r="T86" s="73">
        <v>63</v>
      </c>
      <c r="U86" s="73">
        <v>51</v>
      </c>
      <c r="V86" s="73">
        <v>52</v>
      </c>
      <c r="W86" s="73">
        <v>21</v>
      </c>
      <c r="X86" s="73">
        <v>25</v>
      </c>
      <c r="Y86" s="73"/>
      <c r="Z86" s="73"/>
      <c r="AA86" s="73"/>
      <c r="AB86" s="73"/>
      <c r="AC86" s="73"/>
      <c r="AD86" s="73"/>
    </row>
    <row r="87" spans="1:30">
      <c r="A87" s="212"/>
      <c r="B87" s="70" t="s">
        <v>46</v>
      </c>
      <c r="C87" s="57"/>
      <c r="D87" s="57">
        <v>41</v>
      </c>
      <c r="E87" s="57">
        <v>8</v>
      </c>
      <c r="F87" s="58">
        <v>65</v>
      </c>
      <c r="G87" s="57">
        <v>58</v>
      </c>
      <c r="H87" s="57">
        <v>64</v>
      </c>
      <c r="I87" s="57">
        <v>17</v>
      </c>
      <c r="J87" s="57">
        <v>37</v>
      </c>
      <c r="K87" s="57">
        <v>35</v>
      </c>
      <c r="L87" s="57">
        <v>46</v>
      </c>
      <c r="M87" s="57">
        <v>69</v>
      </c>
      <c r="N87" s="57">
        <v>55</v>
      </c>
      <c r="O87" s="57">
        <v>60</v>
      </c>
      <c r="P87" s="57">
        <v>67</v>
      </c>
      <c r="Q87" s="57">
        <v>22</v>
      </c>
      <c r="R87" s="57">
        <v>61</v>
      </c>
      <c r="S87" s="57">
        <v>47</v>
      </c>
      <c r="T87" s="73">
        <v>52</v>
      </c>
      <c r="U87" s="73">
        <v>51</v>
      </c>
      <c r="V87" s="73">
        <v>46</v>
      </c>
      <c r="W87" s="73">
        <v>40</v>
      </c>
      <c r="X87" s="73">
        <v>40</v>
      </c>
      <c r="Y87" s="73"/>
      <c r="Z87" s="73"/>
      <c r="AA87" s="73"/>
      <c r="AB87" s="73"/>
      <c r="AC87" s="73"/>
      <c r="AD87" s="73"/>
    </row>
    <row r="88" spans="1:30" hidden="1">
      <c r="A88" s="56"/>
      <c r="B88" s="70" t="s">
        <v>47</v>
      </c>
      <c r="C88" s="57"/>
      <c r="D88" s="57"/>
      <c r="E88" s="57"/>
      <c r="F88" s="58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</row>
    <row r="89" spans="1:30">
      <c r="A89" s="212">
        <v>19</v>
      </c>
      <c r="B89" s="67" t="s">
        <v>71</v>
      </c>
      <c r="C89" s="68">
        <f t="shared" ref="C89:R89" si="24">SUM(C90:C92)</f>
        <v>0</v>
      </c>
      <c r="D89" s="68">
        <f t="shared" si="24"/>
        <v>17</v>
      </c>
      <c r="E89" s="68">
        <f t="shared" si="24"/>
        <v>8</v>
      </c>
      <c r="F89" s="69">
        <f t="shared" si="24"/>
        <v>9</v>
      </c>
      <c r="G89" s="68">
        <f t="shared" si="24"/>
        <v>9</v>
      </c>
      <c r="H89" s="68">
        <f t="shared" si="24"/>
        <v>17</v>
      </c>
      <c r="I89" s="68">
        <f t="shared" si="24"/>
        <v>11</v>
      </c>
      <c r="J89" s="68">
        <f t="shared" si="24"/>
        <v>15</v>
      </c>
      <c r="K89" s="68">
        <f t="shared" si="24"/>
        <v>15</v>
      </c>
      <c r="L89" s="68">
        <f t="shared" si="24"/>
        <v>21</v>
      </c>
      <c r="M89" s="68">
        <f t="shared" si="24"/>
        <v>19</v>
      </c>
      <c r="N89" s="68">
        <f t="shared" si="24"/>
        <v>19</v>
      </c>
      <c r="O89" s="68">
        <f t="shared" si="24"/>
        <v>18</v>
      </c>
      <c r="P89" s="68">
        <f t="shared" si="24"/>
        <v>21</v>
      </c>
      <c r="Q89" s="68">
        <f t="shared" si="24"/>
        <v>13</v>
      </c>
      <c r="R89" s="68">
        <f t="shared" si="24"/>
        <v>11</v>
      </c>
      <c r="S89" s="68">
        <v>12</v>
      </c>
      <c r="T89" s="68">
        <f t="shared" ref="T89:AD89" si="25">SUM(T90:T92)</f>
        <v>15</v>
      </c>
      <c r="U89" s="68">
        <f t="shared" si="25"/>
        <v>9</v>
      </c>
      <c r="V89" s="68">
        <f t="shared" si="25"/>
        <v>13</v>
      </c>
      <c r="W89" s="68">
        <f t="shared" si="25"/>
        <v>14</v>
      </c>
      <c r="X89" s="68">
        <f t="shared" si="25"/>
        <v>15</v>
      </c>
      <c r="Y89" s="68">
        <f t="shared" si="25"/>
        <v>0</v>
      </c>
      <c r="Z89" s="68">
        <f t="shared" si="25"/>
        <v>0</v>
      </c>
      <c r="AA89" s="68">
        <f t="shared" si="25"/>
        <v>0</v>
      </c>
      <c r="AB89" s="68">
        <f t="shared" si="25"/>
        <v>0</v>
      </c>
      <c r="AC89" s="68">
        <f t="shared" si="25"/>
        <v>0</v>
      </c>
      <c r="AD89" s="68">
        <f t="shared" si="25"/>
        <v>0</v>
      </c>
    </row>
    <row r="90" spans="1:30" ht="13.9" hidden="1" customHeight="1">
      <c r="A90" s="212"/>
      <c r="B90" s="70" t="s">
        <v>15</v>
      </c>
      <c r="C90" s="57"/>
      <c r="D90" s="57"/>
      <c r="E90" s="57"/>
      <c r="F90" s="58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</row>
    <row r="91" spans="1:30">
      <c r="A91" s="212"/>
      <c r="B91" s="70" t="s">
        <v>16</v>
      </c>
      <c r="C91" s="57"/>
      <c r="D91" s="57">
        <v>17</v>
      </c>
      <c r="E91" s="57">
        <v>8</v>
      </c>
      <c r="F91" s="58">
        <v>9</v>
      </c>
      <c r="G91" s="57">
        <v>9</v>
      </c>
      <c r="H91" s="57">
        <v>17</v>
      </c>
      <c r="I91" s="57">
        <v>11</v>
      </c>
      <c r="J91" s="57">
        <v>15</v>
      </c>
      <c r="K91" s="57">
        <v>15</v>
      </c>
      <c r="L91" s="57">
        <v>21</v>
      </c>
      <c r="M91" s="57">
        <v>19</v>
      </c>
      <c r="N91" s="57">
        <v>19</v>
      </c>
      <c r="O91" s="57">
        <v>18</v>
      </c>
      <c r="P91" s="57">
        <v>21</v>
      </c>
      <c r="Q91" s="57">
        <v>13</v>
      </c>
      <c r="R91" s="57">
        <v>11</v>
      </c>
      <c r="S91" s="57">
        <v>12</v>
      </c>
      <c r="T91" s="73">
        <v>15</v>
      </c>
      <c r="U91" s="73">
        <v>9</v>
      </c>
      <c r="V91" s="73">
        <v>13</v>
      </c>
      <c r="W91" s="73">
        <v>14</v>
      </c>
      <c r="X91" s="73">
        <v>15</v>
      </c>
      <c r="Y91" s="73"/>
      <c r="Z91" s="73"/>
      <c r="AA91" s="73"/>
      <c r="AB91" s="73"/>
      <c r="AC91" s="73"/>
      <c r="AD91" s="73"/>
    </row>
    <row r="92" spans="1:30" hidden="1">
      <c r="A92" s="56"/>
      <c r="B92" s="70" t="s">
        <v>17</v>
      </c>
      <c r="C92" s="57"/>
      <c r="D92" s="57"/>
      <c r="E92" s="57"/>
      <c r="F92" s="58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</row>
    <row r="93" spans="1:30" ht="13.9" customHeight="1">
      <c r="A93" s="211" t="s">
        <v>77</v>
      </c>
      <c r="B93" s="211"/>
      <c r="C93" s="54"/>
      <c r="D93" s="54"/>
      <c r="E93" s="54"/>
      <c r="F93" s="55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</row>
    <row r="94" spans="1:30">
      <c r="A94" s="56">
        <v>1</v>
      </c>
      <c r="B94" s="43" t="s">
        <v>58</v>
      </c>
      <c r="C94" s="57"/>
      <c r="D94" s="57">
        <v>296</v>
      </c>
      <c r="E94" s="71">
        <v>299</v>
      </c>
      <c r="F94" s="72">
        <v>302</v>
      </c>
      <c r="G94" s="71">
        <v>296</v>
      </c>
      <c r="H94" s="71">
        <v>300</v>
      </c>
      <c r="I94" s="71">
        <v>302</v>
      </c>
      <c r="J94" s="71">
        <v>305</v>
      </c>
      <c r="K94" s="71">
        <v>313</v>
      </c>
      <c r="L94" s="71">
        <v>317</v>
      </c>
      <c r="M94" s="71">
        <v>157</v>
      </c>
      <c r="N94" s="71">
        <v>157</v>
      </c>
      <c r="O94" s="71">
        <v>151</v>
      </c>
      <c r="P94" s="71">
        <v>147</v>
      </c>
      <c r="Q94" s="71">
        <v>147</v>
      </c>
      <c r="R94" s="71">
        <v>145</v>
      </c>
      <c r="S94" s="71">
        <v>136</v>
      </c>
      <c r="T94" s="73">
        <v>137</v>
      </c>
      <c r="U94" s="73">
        <v>136</v>
      </c>
      <c r="V94" s="73">
        <v>130</v>
      </c>
      <c r="W94" s="73">
        <v>128</v>
      </c>
      <c r="X94" s="73">
        <v>127</v>
      </c>
      <c r="Y94" s="73"/>
      <c r="Z94" s="73"/>
      <c r="AA94" s="73"/>
      <c r="AB94" s="73"/>
      <c r="AC94" s="73"/>
      <c r="AD94" s="73"/>
    </row>
    <row r="95" spans="1:30">
      <c r="A95" s="56">
        <v>2</v>
      </c>
      <c r="B95" s="43" t="s">
        <v>59</v>
      </c>
      <c r="C95" s="57"/>
      <c r="D95" s="57">
        <v>6</v>
      </c>
      <c r="E95" s="57">
        <v>1</v>
      </c>
      <c r="F95" s="58">
        <v>4</v>
      </c>
      <c r="G95" s="57">
        <v>7</v>
      </c>
      <c r="H95" s="57">
        <v>8</v>
      </c>
      <c r="I95" s="57">
        <v>7</v>
      </c>
      <c r="J95" s="57">
        <v>6</v>
      </c>
      <c r="K95" s="57">
        <v>4</v>
      </c>
      <c r="L95" s="57">
        <v>10</v>
      </c>
      <c r="M95" s="57">
        <v>4</v>
      </c>
      <c r="N95" s="57">
        <v>5</v>
      </c>
      <c r="O95" s="57">
        <v>6</v>
      </c>
      <c r="P95" s="57">
        <v>8</v>
      </c>
      <c r="Q95" s="57">
        <v>5</v>
      </c>
      <c r="R95" s="57">
        <v>4</v>
      </c>
      <c r="S95" s="57">
        <v>6</v>
      </c>
      <c r="T95" s="73">
        <v>2</v>
      </c>
      <c r="U95" s="73">
        <v>5</v>
      </c>
      <c r="V95" s="73">
        <v>4</v>
      </c>
      <c r="W95" s="73">
        <v>3</v>
      </c>
      <c r="X95" s="73">
        <v>5</v>
      </c>
      <c r="Y95" s="73"/>
      <c r="Z95" s="73"/>
      <c r="AA95" s="73"/>
      <c r="AB95" s="73"/>
      <c r="AC95" s="73"/>
      <c r="AD95" s="73"/>
    </row>
    <row r="96" spans="1:30">
      <c r="A96" s="56">
        <v>3</v>
      </c>
      <c r="B96" s="43" t="s">
        <v>60</v>
      </c>
      <c r="C96" s="57"/>
      <c r="D96" s="57">
        <v>2</v>
      </c>
      <c r="E96" s="57">
        <v>4</v>
      </c>
      <c r="F96" s="58">
        <v>2</v>
      </c>
      <c r="G96" s="57">
        <v>1</v>
      </c>
      <c r="H96" s="57">
        <v>0</v>
      </c>
      <c r="I96" s="57">
        <v>0</v>
      </c>
      <c r="J96" s="57">
        <v>5</v>
      </c>
      <c r="K96" s="57">
        <v>1</v>
      </c>
      <c r="L96" s="57">
        <v>0</v>
      </c>
      <c r="M96" s="57">
        <v>3</v>
      </c>
      <c r="N96" s="57">
        <v>8</v>
      </c>
      <c r="O96" s="57">
        <v>5</v>
      </c>
      <c r="P96" s="57">
        <v>2</v>
      </c>
      <c r="Q96" s="57">
        <v>1</v>
      </c>
      <c r="R96" s="57">
        <v>1</v>
      </c>
      <c r="S96" s="57">
        <v>1</v>
      </c>
      <c r="T96" s="73">
        <v>8</v>
      </c>
      <c r="U96" s="73">
        <v>2</v>
      </c>
      <c r="V96" s="73">
        <v>3</v>
      </c>
      <c r="W96" s="73">
        <v>8</v>
      </c>
      <c r="X96" s="73">
        <v>2</v>
      </c>
      <c r="Y96" s="73"/>
      <c r="Z96" s="73"/>
      <c r="AA96" s="73"/>
      <c r="AB96" s="73"/>
      <c r="AC96" s="73"/>
      <c r="AD96" s="73"/>
    </row>
    <row r="97" spans="1:31">
      <c r="A97" s="56">
        <v>4</v>
      </c>
      <c r="B97" s="74" t="s">
        <v>78</v>
      </c>
      <c r="C97" s="57"/>
      <c r="D97" s="57"/>
      <c r="E97" s="57"/>
      <c r="F97" s="58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>
        <v>0</v>
      </c>
      <c r="T97" s="73">
        <v>0</v>
      </c>
      <c r="U97" s="73">
        <v>0</v>
      </c>
      <c r="V97" s="73">
        <v>0</v>
      </c>
      <c r="W97" s="200">
        <v>0</v>
      </c>
      <c r="X97" s="73">
        <v>0</v>
      </c>
      <c r="Y97" s="73"/>
      <c r="Z97" s="73"/>
      <c r="AA97" s="73"/>
      <c r="AB97" s="73"/>
      <c r="AC97" s="73"/>
      <c r="AD97" s="73"/>
    </row>
    <row r="98" spans="1:31">
      <c r="A98" s="56">
        <v>5</v>
      </c>
      <c r="B98" s="74" t="s">
        <v>79</v>
      </c>
      <c r="C98" s="57"/>
      <c r="D98" s="57"/>
      <c r="E98" s="57"/>
      <c r="F98" s="58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>
        <v>0</v>
      </c>
      <c r="T98" s="73">
        <v>0</v>
      </c>
      <c r="U98" s="73">
        <v>6</v>
      </c>
      <c r="V98" s="73">
        <v>5</v>
      </c>
      <c r="W98" s="73">
        <v>8</v>
      </c>
      <c r="X98" s="73">
        <v>7</v>
      </c>
      <c r="Y98" s="73"/>
      <c r="Z98" s="73"/>
      <c r="AA98" s="73"/>
      <c r="AB98" s="73"/>
      <c r="AC98" s="73"/>
      <c r="AD98" s="73"/>
    </row>
    <row r="99" spans="1:31" ht="13.15" customHeight="1">
      <c r="A99" s="56">
        <v>6</v>
      </c>
      <c r="B99" s="43" t="s">
        <v>61</v>
      </c>
      <c r="C99" s="57"/>
      <c r="D99" s="57">
        <v>5</v>
      </c>
      <c r="E99" s="57">
        <v>2</v>
      </c>
      <c r="F99" s="58">
        <v>12</v>
      </c>
      <c r="G99" s="57">
        <v>4</v>
      </c>
      <c r="H99" s="57">
        <v>6</v>
      </c>
      <c r="I99" s="57">
        <v>4</v>
      </c>
      <c r="J99" s="57">
        <v>3</v>
      </c>
      <c r="K99" s="57">
        <v>1</v>
      </c>
      <c r="L99" s="57">
        <v>12</v>
      </c>
      <c r="M99" s="57">
        <v>3</v>
      </c>
      <c r="N99" s="57">
        <v>12</v>
      </c>
      <c r="O99" s="57">
        <v>5</v>
      </c>
      <c r="P99" s="57">
        <v>9</v>
      </c>
      <c r="Q99" s="57">
        <v>7</v>
      </c>
      <c r="R99" s="57">
        <v>7</v>
      </c>
      <c r="S99" s="57">
        <v>3</v>
      </c>
      <c r="T99" s="73">
        <v>11</v>
      </c>
      <c r="U99" s="73">
        <v>6</v>
      </c>
      <c r="V99" s="73">
        <v>4</v>
      </c>
      <c r="W99" s="73">
        <v>4</v>
      </c>
      <c r="X99" s="73">
        <v>5</v>
      </c>
      <c r="Y99" s="73"/>
      <c r="Z99" s="73"/>
      <c r="AA99" s="73"/>
      <c r="AB99" s="73"/>
      <c r="AC99" s="73"/>
      <c r="AD99" s="73"/>
    </row>
    <row r="100" spans="1:31">
      <c r="A100" s="56">
        <v>7</v>
      </c>
      <c r="B100" s="76" t="s">
        <v>75</v>
      </c>
      <c r="C100" s="80">
        <f t="shared" ref="C100:AD100" si="26">C94+C95+C96+C97-C98-C99</f>
        <v>0</v>
      </c>
      <c r="D100" s="80">
        <f t="shared" si="26"/>
        <v>299</v>
      </c>
      <c r="E100" s="80">
        <f t="shared" si="26"/>
        <v>302</v>
      </c>
      <c r="F100" s="80">
        <f t="shared" si="26"/>
        <v>296</v>
      </c>
      <c r="G100" s="80">
        <f t="shared" si="26"/>
        <v>300</v>
      </c>
      <c r="H100" s="80">
        <f t="shared" si="26"/>
        <v>302</v>
      </c>
      <c r="I100" s="80">
        <f t="shared" si="26"/>
        <v>305</v>
      </c>
      <c r="J100" s="80">
        <f t="shared" si="26"/>
        <v>313</v>
      </c>
      <c r="K100" s="80">
        <f t="shared" si="26"/>
        <v>317</v>
      </c>
      <c r="L100" s="80">
        <f t="shared" si="26"/>
        <v>315</v>
      </c>
      <c r="M100" s="80">
        <f t="shared" si="26"/>
        <v>161</v>
      </c>
      <c r="N100" s="80">
        <f t="shared" si="26"/>
        <v>158</v>
      </c>
      <c r="O100" s="80">
        <f t="shared" si="26"/>
        <v>157</v>
      </c>
      <c r="P100" s="80">
        <f t="shared" si="26"/>
        <v>148</v>
      </c>
      <c r="Q100" s="80">
        <f t="shared" si="26"/>
        <v>146</v>
      </c>
      <c r="R100" s="80">
        <f t="shared" si="26"/>
        <v>143</v>
      </c>
      <c r="S100" s="80">
        <f t="shared" si="26"/>
        <v>140</v>
      </c>
      <c r="T100" s="80">
        <f t="shared" si="26"/>
        <v>136</v>
      </c>
      <c r="U100" s="80">
        <f t="shared" si="26"/>
        <v>131</v>
      </c>
      <c r="V100" s="80">
        <f t="shared" si="26"/>
        <v>128</v>
      </c>
      <c r="W100" s="80">
        <f t="shared" si="26"/>
        <v>127</v>
      </c>
      <c r="X100" s="80">
        <f t="shared" si="26"/>
        <v>122</v>
      </c>
      <c r="Y100" s="80">
        <f t="shared" si="26"/>
        <v>0</v>
      </c>
      <c r="Z100" s="80">
        <f t="shared" si="26"/>
        <v>0</v>
      </c>
      <c r="AA100" s="80">
        <f t="shared" si="26"/>
        <v>0</v>
      </c>
      <c r="AB100" s="80">
        <f t="shared" si="26"/>
        <v>0</v>
      </c>
      <c r="AC100" s="80">
        <f t="shared" si="26"/>
        <v>0</v>
      </c>
      <c r="AD100" s="80">
        <f t="shared" si="26"/>
        <v>0</v>
      </c>
    </row>
    <row r="101" spans="1:31">
      <c r="A101" s="56">
        <v>8</v>
      </c>
      <c r="B101" s="43" t="s">
        <v>62</v>
      </c>
      <c r="C101" s="57"/>
      <c r="D101" s="57">
        <v>247</v>
      </c>
      <c r="E101" s="57">
        <v>230</v>
      </c>
      <c r="F101" s="58">
        <v>222</v>
      </c>
      <c r="G101" s="57">
        <v>225</v>
      </c>
      <c r="H101" s="57">
        <v>228</v>
      </c>
      <c r="I101" s="57">
        <v>229</v>
      </c>
      <c r="J101" s="57">
        <v>306</v>
      </c>
      <c r="K101" s="57">
        <v>236</v>
      </c>
      <c r="L101" s="57">
        <v>139</v>
      </c>
      <c r="M101" s="57">
        <v>137</v>
      </c>
      <c r="N101" s="57">
        <v>145</v>
      </c>
      <c r="O101" s="57">
        <v>138</v>
      </c>
      <c r="P101" s="57">
        <v>127</v>
      </c>
      <c r="Q101" s="57">
        <v>128</v>
      </c>
      <c r="R101" s="57">
        <v>120</v>
      </c>
      <c r="S101" s="57">
        <v>119</v>
      </c>
      <c r="T101" s="73">
        <v>121</v>
      </c>
      <c r="U101" s="73">
        <v>115</v>
      </c>
      <c r="V101" s="73">
        <v>117</v>
      </c>
      <c r="W101" s="73">
        <v>115</v>
      </c>
      <c r="X101" s="73">
        <v>111</v>
      </c>
      <c r="Y101" s="73"/>
      <c r="Z101" s="73"/>
      <c r="AA101" s="73"/>
      <c r="AB101" s="73"/>
      <c r="AC101" s="73"/>
      <c r="AD101" s="73"/>
    </row>
    <row r="102" spans="1:31">
      <c r="A102" s="56">
        <v>9</v>
      </c>
      <c r="B102" s="43" t="s">
        <v>76</v>
      </c>
      <c r="C102" s="57"/>
      <c r="D102" s="57">
        <v>52</v>
      </c>
      <c r="E102" s="57">
        <v>72</v>
      </c>
      <c r="F102" s="58">
        <v>74</v>
      </c>
      <c r="G102" s="57">
        <v>75</v>
      </c>
      <c r="H102" s="57">
        <v>74</v>
      </c>
      <c r="I102" s="57">
        <v>76</v>
      </c>
      <c r="J102" s="57">
        <v>7</v>
      </c>
      <c r="K102" s="57">
        <v>81</v>
      </c>
      <c r="L102" s="57">
        <v>18</v>
      </c>
      <c r="M102" s="57">
        <v>20</v>
      </c>
      <c r="N102" s="57">
        <v>6</v>
      </c>
      <c r="O102" s="57">
        <v>19</v>
      </c>
      <c r="P102" s="57">
        <v>20</v>
      </c>
      <c r="Q102" s="57">
        <v>17</v>
      </c>
      <c r="R102" s="57">
        <v>16</v>
      </c>
      <c r="S102" s="57">
        <v>18</v>
      </c>
      <c r="T102" s="73">
        <v>15</v>
      </c>
      <c r="U102" s="73">
        <v>15</v>
      </c>
      <c r="V102" s="73">
        <v>9</v>
      </c>
      <c r="W102" s="73">
        <v>13</v>
      </c>
      <c r="X102" s="73">
        <v>13</v>
      </c>
      <c r="Y102" s="73"/>
      <c r="Z102" s="73"/>
      <c r="AA102" s="73"/>
      <c r="AB102" s="73"/>
      <c r="AC102" s="73"/>
      <c r="AD102" s="73"/>
    </row>
    <row r="103" spans="1:31">
      <c r="A103" s="56">
        <v>10</v>
      </c>
      <c r="B103" s="60" t="s">
        <v>65</v>
      </c>
      <c r="C103" s="44"/>
      <c r="D103" s="44">
        <v>43454</v>
      </c>
      <c r="E103" s="44">
        <v>43486</v>
      </c>
      <c r="F103" s="45">
        <v>43508</v>
      </c>
      <c r="G103" s="44">
        <v>43537</v>
      </c>
      <c r="H103" s="44">
        <v>43542</v>
      </c>
      <c r="I103" s="44">
        <v>43600</v>
      </c>
      <c r="J103" s="44">
        <v>43630</v>
      </c>
      <c r="K103" s="44">
        <v>43663</v>
      </c>
      <c r="L103" s="44">
        <v>43699</v>
      </c>
      <c r="M103" s="44">
        <v>43720</v>
      </c>
      <c r="N103" s="44">
        <v>43745</v>
      </c>
      <c r="O103" s="44">
        <v>43781</v>
      </c>
      <c r="P103" s="44">
        <v>43808</v>
      </c>
      <c r="Q103" s="44">
        <v>43850</v>
      </c>
      <c r="R103" s="44">
        <v>43878</v>
      </c>
      <c r="S103" s="44">
        <v>43901</v>
      </c>
      <c r="T103" s="44">
        <v>43943</v>
      </c>
      <c r="U103" s="44">
        <v>43969</v>
      </c>
      <c r="V103" s="44">
        <v>43994</v>
      </c>
      <c r="W103" s="44">
        <v>44027</v>
      </c>
      <c r="X103" s="44">
        <v>44062</v>
      </c>
      <c r="Y103" s="44"/>
      <c r="Z103" s="44"/>
      <c r="AA103" s="44"/>
      <c r="AB103" s="44"/>
      <c r="AC103" s="44"/>
      <c r="AD103" s="44"/>
    </row>
    <row r="104" spans="1:31" ht="25.5">
      <c r="A104" s="56">
        <v>11</v>
      </c>
      <c r="B104" s="60" t="s">
        <v>66</v>
      </c>
      <c r="C104" s="44"/>
      <c r="D104" s="44">
        <v>43266</v>
      </c>
      <c r="E104" s="44">
        <v>43266</v>
      </c>
      <c r="F104" s="45">
        <v>43431</v>
      </c>
      <c r="G104" s="44">
        <v>43431</v>
      </c>
      <c r="H104" s="44">
        <v>43431</v>
      </c>
      <c r="I104" s="44">
        <v>43431</v>
      </c>
      <c r="J104" s="44">
        <v>43532</v>
      </c>
      <c r="K104" s="44">
        <v>43532</v>
      </c>
      <c r="L104" s="44">
        <v>43664</v>
      </c>
      <c r="M104" s="44">
        <v>43532</v>
      </c>
      <c r="N104" s="44">
        <v>43665</v>
      </c>
      <c r="O104" s="44">
        <v>43774</v>
      </c>
      <c r="P104" s="44">
        <v>43774</v>
      </c>
      <c r="Q104" s="44">
        <v>43774</v>
      </c>
      <c r="R104" s="44">
        <v>43774</v>
      </c>
      <c r="S104" s="44">
        <v>43774</v>
      </c>
      <c r="T104" s="44">
        <v>43775</v>
      </c>
      <c r="U104" s="44">
        <v>43774</v>
      </c>
      <c r="V104" s="44">
        <v>43774</v>
      </c>
      <c r="W104" s="44">
        <v>43774</v>
      </c>
      <c r="X104" s="44">
        <v>44062</v>
      </c>
      <c r="Y104" s="44"/>
      <c r="Z104" s="44"/>
      <c r="AA104" s="44"/>
      <c r="AB104" s="44"/>
      <c r="AC104" s="44"/>
      <c r="AD104" s="44"/>
    </row>
    <row r="105" spans="1:31">
      <c r="A105" s="56">
        <v>12</v>
      </c>
      <c r="B105" s="60" t="s">
        <v>67</v>
      </c>
      <c r="C105" s="44"/>
      <c r="D105" s="44">
        <v>43441</v>
      </c>
      <c r="E105" s="44">
        <v>43472</v>
      </c>
      <c r="F105" s="45">
        <v>43482</v>
      </c>
      <c r="G105" s="44">
        <v>43524</v>
      </c>
      <c r="H105" s="44">
        <v>43542</v>
      </c>
      <c r="I105" s="44">
        <v>43589</v>
      </c>
      <c r="J105" s="44">
        <v>43619</v>
      </c>
      <c r="K105" s="44">
        <v>43649</v>
      </c>
      <c r="L105" s="44">
        <v>43659</v>
      </c>
      <c r="M105" s="44">
        <v>43712</v>
      </c>
      <c r="N105" s="44">
        <v>43732</v>
      </c>
      <c r="O105" s="44">
        <v>43775</v>
      </c>
      <c r="P105" s="44">
        <v>43797</v>
      </c>
      <c r="Q105" s="44">
        <v>43836</v>
      </c>
      <c r="R105" s="44">
        <v>43866</v>
      </c>
      <c r="S105" s="44">
        <v>43886</v>
      </c>
      <c r="T105" s="44">
        <v>43929</v>
      </c>
      <c r="U105" s="44">
        <v>43955</v>
      </c>
      <c r="V105" s="44">
        <v>43977</v>
      </c>
      <c r="W105" s="44">
        <v>43998</v>
      </c>
      <c r="X105" s="44">
        <v>44046</v>
      </c>
      <c r="Y105" s="44"/>
      <c r="Z105" s="44"/>
      <c r="AA105" s="44"/>
      <c r="AB105" s="44"/>
      <c r="AC105" s="44"/>
      <c r="AD105" s="44"/>
      <c r="AE105" s="61"/>
    </row>
    <row r="106" spans="1:31">
      <c r="A106" s="56">
        <v>13</v>
      </c>
      <c r="B106" s="60" t="s">
        <v>68</v>
      </c>
      <c r="C106" s="62"/>
      <c r="D106" s="62"/>
      <c r="E106" s="62"/>
      <c r="F106" s="63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>
        <v>47</v>
      </c>
      <c r="X106" s="62">
        <v>52</v>
      </c>
      <c r="Y106" s="62"/>
      <c r="Z106" s="62"/>
      <c r="AA106" s="62"/>
      <c r="AB106" s="62"/>
      <c r="AC106" s="62"/>
      <c r="AD106" s="62"/>
      <c r="AE106" s="61"/>
    </row>
    <row r="107" spans="1:31">
      <c r="A107" s="56">
        <v>14</v>
      </c>
      <c r="B107" s="43" t="s">
        <v>39</v>
      </c>
      <c r="C107" s="57"/>
      <c r="D107" s="57">
        <v>1</v>
      </c>
      <c r="E107" s="57">
        <v>1</v>
      </c>
      <c r="F107" s="58">
        <v>2</v>
      </c>
      <c r="G107" s="57">
        <v>4</v>
      </c>
      <c r="H107" s="57">
        <v>4</v>
      </c>
      <c r="I107" s="57">
        <v>6</v>
      </c>
      <c r="J107" s="57">
        <v>3</v>
      </c>
      <c r="K107" s="57">
        <v>1</v>
      </c>
      <c r="L107" s="57">
        <v>2</v>
      </c>
      <c r="M107" s="57">
        <v>2</v>
      </c>
      <c r="N107" s="57">
        <v>4</v>
      </c>
      <c r="O107" s="57">
        <v>6</v>
      </c>
      <c r="P107" s="57">
        <v>1</v>
      </c>
      <c r="Q107" s="57">
        <v>3</v>
      </c>
      <c r="R107" s="57">
        <v>4</v>
      </c>
      <c r="S107" s="57">
        <v>4</v>
      </c>
      <c r="T107" s="73">
        <v>2</v>
      </c>
      <c r="U107" s="73">
        <v>0</v>
      </c>
      <c r="V107" s="73">
        <v>4</v>
      </c>
      <c r="W107" s="73">
        <v>4</v>
      </c>
      <c r="X107" s="73">
        <v>19</v>
      </c>
      <c r="Y107" s="73"/>
      <c r="Z107" s="73"/>
      <c r="AA107" s="73"/>
      <c r="AB107" s="73"/>
      <c r="AC107" s="73"/>
      <c r="AD107" s="73"/>
    </row>
    <row r="108" spans="1:31">
      <c r="A108" s="56">
        <v>15</v>
      </c>
      <c r="B108" s="43" t="s">
        <v>40</v>
      </c>
      <c r="C108" s="57"/>
      <c r="D108" s="57">
        <v>0</v>
      </c>
      <c r="E108" s="57">
        <v>0</v>
      </c>
      <c r="F108" s="58">
        <v>1</v>
      </c>
      <c r="G108" s="57">
        <v>1</v>
      </c>
      <c r="H108" s="57">
        <v>3</v>
      </c>
      <c r="I108" s="57">
        <v>3</v>
      </c>
      <c r="J108" s="57">
        <v>2</v>
      </c>
      <c r="K108" s="57">
        <v>0</v>
      </c>
      <c r="L108" s="57">
        <v>1</v>
      </c>
      <c r="M108" s="57">
        <v>1</v>
      </c>
      <c r="N108" s="57">
        <v>3</v>
      </c>
      <c r="O108" s="57">
        <v>6</v>
      </c>
      <c r="P108" s="57">
        <v>1</v>
      </c>
      <c r="Q108" s="57">
        <v>3</v>
      </c>
      <c r="R108" s="57">
        <v>2</v>
      </c>
      <c r="S108" s="57">
        <v>3</v>
      </c>
      <c r="T108" s="73">
        <v>0</v>
      </c>
      <c r="U108" s="73">
        <v>0</v>
      </c>
      <c r="V108" s="73">
        <v>0</v>
      </c>
      <c r="W108" s="73">
        <v>3</v>
      </c>
      <c r="X108" s="73">
        <v>9</v>
      </c>
      <c r="Y108" s="73"/>
      <c r="Z108" s="73"/>
      <c r="AA108" s="73"/>
      <c r="AB108" s="73"/>
      <c r="AC108" s="73"/>
      <c r="AD108" s="73"/>
    </row>
    <row r="109" spans="1:31">
      <c r="A109" s="56">
        <v>16</v>
      </c>
      <c r="B109" s="60" t="s">
        <v>69</v>
      </c>
      <c r="C109" s="64"/>
      <c r="D109" s="64">
        <v>4</v>
      </c>
      <c r="E109" s="64">
        <v>4</v>
      </c>
      <c r="F109" s="65">
        <v>5</v>
      </c>
      <c r="G109" s="64">
        <v>9</v>
      </c>
      <c r="H109" s="64">
        <v>4</v>
      </c>
      <c r="I109" s="64">
        <v>4</v>
      </c>
      <c r="J109" s="64">
        <v>1</v>
      </c>
      <c r="K109" s="64">
        <v>6</v>
      </c>
      <c r="L109" s="64">
        <v>7</v>
      </c>
      <c r="M109" s="64">
        <v>3</v>
      </c>
      <c r="N109" s="64">
        <v>4</v>
      </c>
      <c r="O109" s="64">
        <v>4</v>
      </c>
      <c r="P109" s="64">
        <v>7</v>
      </c>
      <c r="Q109" s="64">
        <v>4</v>
      </c>
      <c r="R109" s="64">
        <v>3</v>
      </c>
      <c r="S109" s="64">
        <v>2</v>
      </c>
      <c r="T109" s="64">
        <v>2</v>
      </c>
      <c r="U109" s="64">
        <v>0</v>
      </c>
      <c r="V109" s="64">
        <v>2</v>
      </c>
      <c r="W109" s="64">
        <v>0</v>
      </c>
      <c r="X109" s="64">
        <v>106</v>
      </c>
      <c r="Y109" s="64"/>
      <c r="Z109" s="64"/>
      <c r="AA109" s="64"/>
      <c r="AB109" s="64"/>
      <c r="AC109" s="64"/>
      <c r="AD109" s="64"/>
    </row>
    <row r="110" spans="1:31">
      <c r="A110" s="56">
        <v>17</v>
      </c>
      <c r="B110" s="60" t="s">
        <v>70</v>
      </c>
      <c r="C110" s="64"/>
      <c r="D110" s="64">
        <v>11</v>
      </c>
      <c r="E110" s="64">
        <v>13</v>
      </c>
      <c r="F110" s="65">
        <v>13</v>
      </c>
      <c r="G110" s="64">
        <v>10</v>
      </c>
      <c r="H110" s="64">
        <v>12</v>
      </c>
      <c r="I110" s="64">
        <v>8</v>
      </c>
      <c r="J110" s="64">
        <v>2</v>
      </c>
      <c r="K110" s="64">
        <v>3</v>
      </c>
      <c r="L110" s="64">
        <v>2</v>
      </c>
      <c r="M110" s="64">
        <v>3</v>
      </c>
      <c r="N110" s="64">
        <v>4</v>
      </c>
      <c r="O110" s="64">
        <v>2</v>
      </c>
      <c r="P110" s="64">
        <v>2</v>
      </c>
      <c r="Q110" s="64">
        <v>3</v>
      </c>
      <c r="R110" s="64">
        <v>6</v>
      </c>
      <c r="S110" s="64">
        <v>4</v>
      </c>
      <c r="T110" s="64">
        <v>1</v>
      </c>
      <c r="U110" s="64">
        <v>3</v>
      </c>
      <c r="V110" s="64">
        <v>2</v>
      </c>
      <c r="W110" s="64">
        <v>4</v>
      </c>
      <c r="X110" s="64">
        <v>18</v>
      </c>
      <c r="Y110" s="64"/>
      <c r="Z110" s="64"/>
      <c r="AA110" s="64"/>
      <c r="AB110" s="64"/>
      <c r="AC110" s="64"/>
      <c r="AD110" s="64"/>
    </row>
    <row r="111" spans="1:31" ht="25.5">
      <c r="A111" s="66">
        <v>18</v>
      </c>
      <c r="B111" s="67" t="s">
        <v>41</v>
      </c>
      <c r="C111" s="68">
        <f t="shared" ref="C111:I111" si="27">SUM(C112:C116)</f>
        <v>0</v>
      </c>
      <c r="D111" s="68">
        <f t="shared" si="27"/>
        <v>89</v>
      </c>
      <c r="E111" s="68">
        <f t="shared" si="27"/>
        <v>59</v>
      </c>
      <c r="F111" s="69">
        <f t="shared" si="27"/>
        <v>111</v>
      </c>
      <c r="G111" s="68">
        <f t="shared" si="27"/>
        <v>78</v>
      </c>
      <c r="H111" s="68">
        <f t="shared" si="27"/>
        <v>93</v>
      </c>
      <c r="I111" s="68">
        <f t="shared" si="27"/>
        <v>37</v>
      </c>
      <c r="J111" s="68">
        <v>86</v>
      </c>
      <c r="K111" s="68">
        <f>SUM(K112:K116)</f>
        <v>75</v>
      </c>
      <c r="L111" s="68">
        <f>SUM(L112:L116)</f>
        <v>133</v>
      </c>
      <c r="M111" s="68">
        <f>SUM(M112:M116)</f>
        <v>58</v>
      </c>
      <c r="N111" s="68">
        <v>90</v>
      </c>
      <c r="O111" s="68">
        <f t="shared" ref="O111:AD111" si="28">SUM(O112:O116)</f>
        <v>73</v>
      </c>
      <c r="P111" s="68">
        <f t="shared" si="28"/>
        <v>148</v>
      </c>
      <c r="Q111" s="68">
        <f t="shared" si="28"/>
        <v>66</v>
      </c>
      <c r="R111" s="68">
        <f t="shared" si="28"/>
        <v>71</v>
      </c>
      <c r="S111" s="68">
        <f t="shared" si="28"/>
        <v>87</v>
      </c>
      <c r="T111" s="68">
        <f t="shared" si="28"/>
        <v>87</v>
      </c>
      <c r="U111" s="68">
        <f t="shared" si="28"/>
        <v>84</v>
      </c>
      <c r="V111" s="68">
        <f t="shared" si="28"/>
        <v>71</v>
      </c>
      <c r="W111" s="68">
        <f t="shared" si="28"/>
        <v>60</v>
      </c>
      <c r="X111" s="68">
        <f t="shared" si="28"/>
        <v>182</v>
      </c>
      <c r="Y111" s="68">
        <f t="shared" si="28"/>
        <v>0</v>
      </c>
      <c r="Z111" s="68">
        <f t="shared" si="28"/>
        <v>0</v>
      </c>
      <c r="AA111" s="68">
        <f t="shared" si="28"/>
        <v>0</v>
      </c>
      <c r="AB111" s="68">
        <f t="shared" si="28"/>
        <v>0</v>
      </c>
      <c r="AC111" s="68">
        <f t="shared" si="28"/>
        <v>0</v>
      </c>
      <c r="AD111" s="68">
        <f t="shared" si="28"/>
        <v>0</v>
      </c>
    </row>
    <row r="112" spans="1:31">
      <c r="A112" s="56"/>
      <c r="B112" s="70" t="s">
        <v>42</v>
      </c>
      <c r="C112" s="57"/>
      <c r="D112" s="57">
        <v>25</v>
      </c>
      <c r="E112" s="57">
        <v>22</v>
      </c>
      <c r="F112" s="58">
        <v>21</v>
      </c>
      <c r="G112" s="57">
        <v>15</v>
      </c>
      <c r="H112" s="57">
        <v>26</v>
      </c>
      <c r="I112" s="57">
        <v>7</v>
      </c>
      <c r="J112" s="57">
        <v>21</v>
      </c>
      <c r="K112" s="57">
        <v>15</v>
      </c>
      <c r="L112" s="57">
        <v>34</v>
      </c>
      <c r="M112" s="57">
        <v>9</v>
      </c>
      <c r="N112" s="57">
        <v>20</v>
      </c>
      <c r="O112" s="57">
        <v>8</v>
      </c>
      <c r="P112" s="57">
        <v>34</v>
      </c>
      <c r="Q112" s="57">
        <v>17</v>
      </c>
      <c r="R112" s="57">
        <v>15</v>
      </c>
      <c r="S112" s="57">
        <v>20</v>
      </c>
      <c r="T112" s="73">
        <v>26</v>
      </c>
      <c r="U112" s="73">
        <v>23</v>
      </c>
      <c r="V112" s="73">
        <v>16</v>
      </c>
      <c r="W112" s="73">
        <v>13</v>
      </c>
      <c r="X112" s="73">
        <v>36</v>
      </c>
      <c r="Y112" s="73"/>
      <c r="Z112" s="73"/>
      <c r="AA112" s="73"/>
      <c r="AB112" s="73"/>
      <c r="AC112" s="73"/>
      <c r="AD112" s="73"/>
    </row>
    <row r="113" spans="1:30">
      <c r="A113" s="56"/>
      <c r="B113" s="70" t="s">
        <v>43</v>
      </c>
      <c r="C113" s="57"/>
      <c r="D113" s="79">
        <v>17</v>
      </c>
      <c r="E113" s="57">
        <v>15</v>
      </c>
      <c r="F113" s="58">
        <v>40</v>
      </c>
      <c r="G113" s="57">
        <v>19</v>
      </c>
      <c r="H113" s="57">
        <v>12</v>
      </c>
      <c r="I113" s="57">
        <v>10</v>
      </c>
      <c r="J113" s="57">
        <v>14</v>
      </c>
      <c r="K113" s="57">
        <v>26</v>
      </c>
      <c r="L113" s="57">
        <v>19</v>
      </c>
      <c r="M113" s="57">
        <v>13</v>
      </c>
      <c r="N113" s="57">
        <v>24</v>
      </c>
      <c r="O113" s="57">
        <v>15</v>
      </c>
      <c r="P113" s="57">
        <v>15</v>
      </c>
      <c r="Q113" s="57">
        <v>10</v>
      </c>
      <c r="R113" s="57">
        <v>13</v>
      </c>
      <c r="S113" s="57">
        <v>7</v>
      </c>
      <c r="T113" s="73">
        <v>11</v>
      </c>
      <c r="U113" s="73">
        <v>17</v>
      </c>
      <c r="V113" s="73">
        <v>16</v>
      </c>
      <c r="W113" s="73">
        <v>12</v>
      </c>
      <c r="X113" s="73">
        <v>37</v>
      </c>
      <c r="Y113" s="73"/>
      <c r="Z113" s="73"/>
      <c r="AA113" s="73"/>
      <c r="AB113" s="73"/>
      <c r="AC113" s="73"/>
      <c r="AD113" s="73"/>
    </row>
    <row r="114" spans="1:30">
      <c r="A114" s="56"/>
      <c r="B114" s="70" t="s">
        <v>44</v>
      </c>
      <c r="C114" s="57"/>
      <c r="D114" s="57">
        <v>13</v>
      </c>
      <c r="E114" s="57">
        <v>3</v>
      </c>
      <c r="F114" s="58">
        <v>8</v>
      </c>
      <c r="G114" s="57">
        <v>22</v>
      </c>
      <c r="H114" s="57">
        <v>20</v>
      </c>
      <c r="I114" s="57">
        <v>1</v>
      </c>
      <c r="J114" s="57">
        <v>13</v>
      </c>
      <c r="K114" s="57">
        <v>16</v>
      </c>
      <c r="L114" s="57">
        <v>17</v>
      </c>
      <c r="M114" s="57">
        <v>18</v>
      </c>
      <c r="N114" s="57">
        <v>38</v>
      </c>
      <c r="O114" s="57">
        <v>9</v>
      </c>
      <c r="P114" s="57">
        <v>30</v>
      </c>
      <c r="Q114" s="57">
        <v>6</v>
      </c>
      <c r="R114" s="57">
        <v>3</v>
      </c>
      <c r="S114" s="57">
        <v>14</v>
      </c>
      <c r="T114" s="73">
        <v>12</v>
      </c>
      <c r="U114" s="73">
        <v>20</v>
      </c>
      <c r="V114" s="73">
        <v>11</v>
      </c>
      <c r="W114" s="73">
        <v>3</v>
      </c>
      <c r="X114" s="73">
        <v>44</v>
      </c>
      <c r="Y114" s="73"/>
      <c r="Z114" s="73"/>
      <c r="AA114" s="73"/>
      <c r="AB114" s="73"/>
      <c r="AC114" s="73"/>
      <c r="AD114" s="73"/>
    </row>
    <row r="115" spans="1:30">
      <c r="A115" s="56"/>
      <c r="B115" s="70" t="s">
        <v>45</v>
      </c>
      <c r="C115" s="57"/>
      <c r="D115" s="57">
        <v>10</v>
      </c>
      <c r="E115" s="57">
        <v>10</v>
      </c>
      <c r="F115" s="58">
        <v>15</v>
      </c>
      <c r="G115" s="57">
        <v>7</v>
      </c>
      <c r="H115" s="57">
        <v>8</v>
      </c>
      <c r="I115" s="57">
        <v>4</v>
      </c>
      <c r="J115" s="57">
        <v>15</v>
      </c>
      <c r="K115" s="57">
        <v>10</v>
      </c>
      <c r="L115" s="57">
        <v>21</v>
      </c>
      <c r="M115" s="57">
        <v>3</v>
      </c>
      <c r="N115" s="57">
        <v>22</v>
      </c>
      <c r="O115" s="57">
        <v>10</v>
      </c>
      <c r="P115" s="57">
        <v>23</v>
      </c>
      <c r="Q115" s="57">
        <v>5</v>
      </c>
      <c r="R115" s="57">
        <v>12</v>
      </c>
      <c r="S115" s="57">
        <v>8</v>
      </c>
      <c r="T115" s="73">
        <v>16</v>
      </c>
      <c r="U115" s="73">
        <v>6</v>
      </c>
      <c r="V115" s="73">
        <v>14</v>
      </c>
      <c r="W115" s="73">
        <v>9</v>
      </c>
      <c r="X115" s="73">
        <v>25</v>
      </c>
      <c r="Y115" s="73"/>
      <c r="Z115" s="73"/>
      <c r="AA115" s="73"/>
      <c r="AB115" s="73"/>
      <c r="AC115" s="73"/>
      <c r="AD115" s="73"/>
    </row>
    <row r="116" spans="1:30">
      <c r="A116" s="56"/>
      <c r="B116" s="70" t="s">
        <v>46</v>
      </c>
      <c r="C116" s="57"/>
      <c r="D116" s="57">
        <v>24</v>
      </c>
      <c r="E116" s="57">
        <v>9</v>
      </c>
      <c r="F116" s="58">
        <v>27</v>
      </c>
      <c r="G116" s="57">
        <v>15</v>
      </c>
      <c r="H116" s="57">
        <v>27</v>
      </c>
      <c r="I116" s="57">
        <v>15</v>
      </c>
      <c r="J116" s="57">
        <v>24</v>
      </c>
      <c r="K116" s="57">
        <v>8</v>
      </c>
      <c r="L116" s="57">
        <v>42</v>
      </c>
      <c r="M116" s="57">
        <v>15</v>
      </c>
      <c r="N116" s="57">
        <v>30</v>
      </c>
      <c r="O116" s="57">
        <v>31</v>
      </c>
      <c r="P116" s="57">
        <v>46</v>
      </c>
      <c r="Q116" s="57">
        <v>28</v>
      </c>
      <c r="R116" s="57">
        <v>28</v>
      </c>
      <c r="S116" s="57">
        <v>38</v>
      </c>
      <c r="T116" s="73">
        <v>22</v>
      </c>
      <c r="U116" s="73">
        <v>18</v>
      </c>
      <c r="V116" s="73">
        <v>14</v>
      </c>
      <c r="W116" s="73">
        <v>23</v>
      </c>
      <c r="X116" s="73">
        <v>40</v>
      </c>
      <c r="Y116" s="73"/>
      <c r="Z116" s="73"/>
      <c r="AA116" s="73"/>
      <c r="AB116" s="73"/>
      <c r="AC116" s="73"/>
      <c r="AD116" s="73"/>
    </row>
    <row r="117" spans="1:30" hidden="1">
      <c r="A117" s="56"/>
      <c r="B117" s="70" t="s">
        <v>47</v>
      </c>
      <c r="C117" s="57"/>
      <c r="D117" s="57"/>
      <c r="E117" s="57"/>
      <c r="F117" s="58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</row>
    <row r="118" spans="1:30">
      <c r="A118" s="66">
        <v>19</v>
      </c>
      <c r="B118" s="67" t="s">
        <v>71</v>
      </c>
      <c r="C118" s="68">
        <f t="shared" ref="C118:R118" si="29">C120</f>
        <v>0</v>
      </c>
      <c r="D118" s="68">
        <f t="shared" si="29"/>
        <v>2</v>
      </c>
      <c r="E118" s="68">
        <f t="shared" si="29"/>
        <v>0</v>
      </c>
      <c r="F118" s="69">
        <f t="shared" si="29"/>
        <v>13</v>
      </c>
      <c r="G118" s="68">
        <f t="shared" si="29"/>
        <v>0</v>
      </c>
      <c r="H118" s="68">
        <f t="shared" si="29"/>
        <v>5</v>
      </c>
      <c r="I118" s="68">
        <f t="shared" si="29"/>
        <v>4</v>
      </c>
      <c r="J118" s="68">
        <f t="shared" si="29"/>
        <v>3</v>
      </c>
      <c r="K118" s="68">
        <f t="shared" si="29"/>
        <v>5</v>
      </c>
      <c r="L118" s="68">
        <f t="shared" si="29"/>
        <v>10</v>
      </c>
      <c r="M118" s="68">
        <f t="shared" si="29"/>
        <v>8</v>
      </c>
      <c r="N118" s="68">
        <f t="shared" si="29"/>
        <v>20</v>
      </c>
      <c r="O118" s="68">
        <f t="shared" si="29"/>
        <v>3</v>
      </c>
      <c r="P118" s="68">
        <f t="shared" si="29"/>
        <v>2</v>
      </c>
      <c r="Q118" s="68">
        <f t="shared" si="29"/>
        <v>2</v>
      </c>
      <c r="R118" s="68">
        <f t="shared" si="29"/>
        <v>2</v>
      </c>
      <c r="S118" s="68">
        <v>2</v>
      </c>
      <c r="T118" s="68">
        <f t="shared" ref="T118:AD118" si="30">T120</f>
        <v>1</v>
      </c>
      <c r="U118" s="68">
        <f t="shared" si="30"/>
        <v>0</v>
      </c>
      <c r="V118" s="68">
        <f t="shared" si="30"/>
        <v>3</v>
      </c>
      <c r="W118" s="68">
        <f t="shared" si="30"/>
        <v>2</v>
      </c>
      <c r="X118" s="68">
        <f t="shared" si="30"/>
        <v>2</v>
      </c>
      <c r="Y118" s="68">
        <f t="shared" si="30"/>
        <v>0</v>
      </c>
      <c r="Z118" s="68">
        <f t="shared" si="30"/>
        <v>0</v>
      </c>
      <c r="AA118" s="68">
        <f t="shared" si="30"/>
        <v>0</v>
      </c>
      <c r="AB118" s="68">
        <f t="shared" si="30"/>
        <v>0</v>
      </c>
      <c r="AC118" s="68">
        <f t="shared" si="30"/>
        <v>0</v>
      </c>
      <c r="AD118" s="68">
        <f t="shared" si="30"/>
        <v>0</v>
      </c>
    </row>
    <row r="119" spans="1:30" hidden="1">
      <c r="A119" s="56"/>
      <c r="B119" s="70" t="s">
        <v>15</v>
      </c>
      <c r="C119" s="57"/>
      <c r="D119" s="57"/>
      <c r="E119" s="57"/>
      <c r="F119" s="58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</row>
    <row r="120" spans="1:30">
      <c r="A120" s="56"/>
      <c r="B120" s="70" t="s">
        <v>16</v>
      </c>
      <c r="C120" s="81">
        <f t="shared" ref="C120:R120" si="31">C121+C122</f>
        <v>0</v>
      </c>
      <c r="D120" s="81">
        <f t="shared" si="31"/>
        <v>2</v>
      </c>
      <c r="E120" s="81">
        <f t="shared" si="31"/>
        <v>0</v>
      </c>
      <c r="F120" s="81">
        <f t="shared" si="31"/>
        <v>13</v>
      </c>
      <c r="G120" s="81">
        <f t="shared" si="31"/>
        <v>0</v>
      </c>
      <c r="H120" s="81">
        <f t="shared" si="31"/>
        <v>5</v>
      </c>
      <c r="I120" s="81">
        <f t="shared" si="31"/>
        <v>4</v>
      </c>
      <c r="J120" s="81">
        <f t="shared" si="31"/>
        <v>3</v>
      </c>
      <c r="K120" s="81">
        <f t="shared" si="31"/>
        <v>5</v>
      </c>
      <c r="L120" s="81">
        <f t="shared" si="31"/>
        <v>10</v>
      </c>
      <c r="M120" s="81">
        <f t="shared" si="31"/>
        <v>8</v>
      </c>
      <c r="N120" s="81">
        <f t="shared" si="31"/>
        <v>20</v>
      </c>
      <c r="O120" s="81">
        <f t="shared" si="31"/>
        <v>3</v>
      </c>
      <c r="P120" s="81">
        <f t="shared" si="31"/>
        <v>2</v>
      </c>
      <c r="Q120" s="81">
        <f t="shared" si="31"/>
        <v>2</v>
      </c>
      <c r="R120" s="81">
        <f t="shared" si="31"/>
        <v>2</v>
      </c>
      <c r="S120" s="81">
        <v>2</v>
      </c>
      <c r="T120" s="81">
        <f>T121+T122</f>
        <v>1</v>
      </c>
      <c r="U120" s="81">
        <f>U121+U122</f>
        <v>0</v>
      </c>
      <c r="V120" s="81">
        <f>V121+V122</f>
        <v>3</v>
      </c>
      <c r="W120" s="81">
        <v>2</v>
      </c>
      <c r="X120" s="81">
        <f t="shared" ref="X120:AD120" si="32">X121+X122</f>
        <v>2</v>
      </c>
      <c r="Y120" s="81">
        <f t="shared" si="32"/>
        <v>0</v>
      </c>
      <c r="Z120" s="81">
        <f t="shared" si="32"/>
        <v>0</v>
      </c>
      <c r="AA120" s="81">
        <f t="shared" si="32"/>
        <v>0</v>
      </c>
      <c r="AB120" s="81">
        <f t="shared" si="32"/>
        <v>0</v>
      </c>
      <c r="AC120" s="81">
        <f t="shared" si="32"/>
        <v>0</v>
      </c>
      <c r="AD120" s="81">
        <f t="shared" si="32"/>
        <v>0</v>
      </c>
    </row>
    <row r="121" spans="1:30">
      <c r="A121" s="56"/>
      <c r="B121" s="82" t="s">
        <v>80</v>
      </c>
      <c r="C121" s="57"/>
      <c r="D121" s="57">
        <v>0</v>
      </c>
      <c r="E121" s="57">
        <v>0</v>
      </c>
      <c r="F121" s="58">
        <v>0</v>
      </c>
      <c r="G121" s="57">
        <v>0</v>
      </c>
      <c r="H121" s="57">
        <v>2</v>
      </c>
      <c r="I121" s="57">
        <v>1</v>
      </c>
      <c r="J121" s="57">
        <v>1</v>
      </c>
      <c r="K121" s="57">
        <v>1</v>
      </c>
      <c r="L121" s="57">
        <v>1</v>
      </c>
      <c r="M121" s="57">
        <v>1</v>
      </c>
      <c r="N121" s="57">
        <v>2</v>
      </c>
      <c r="O121" s="57">
        <v>0</v>
      </c>
      <c r="P121" s="57">
        <v>1</v>
      </c>
      <c r="Q121" s="57">
        <v>0</v>
      </c>
      <c r="R121" s="57">
        <v>2</v>
      </c>
      <c r="S121" s="57">
        <v>1</v>
      </c>
      <c r="T121" s="73">
        <v>0</v>
      </c>
      <c r="U121" s="73">
        <v>0</v>
      </c>
      <c r="V121" s="73">
        <v>3</v>
      </c>
      <c r="W121" s="73">
        <v>1</v>
      </c>
      <c r="X121" s="73">
        <v>2</v>
      </c>
      <c r="Y121" s="73"/>
      <c r="Z121" s="73"/>
      <c r="AA121" s="73"/>
      <c r="AB121" s="73"/>
      <c r="AC121" s="73"/>
      <c r="AD121" s="73"/>
    </row>
    <row r="122" spans="1:30">
      <c r="A122" s="56"/>
      <c r="B122" s="82" t="s">
        <v>81</v>
      </c>
      <c r="C122" s="57"/>
      <c r="D122" s="57">
        <v>2</v>
      </c>
      <c r="E122" s="57">
        <v>0</v>
      </c>
      <c r="F122" s="58">
        <v>13</v>
      </c>
      <c r="G122" s="57">
        <v>0</v>
      </c>
      <c r="H122" s="57">
        <v>3</v>
      </c>
      <c r="I122" s="57">
        <v>3</v>
      </c>
      <c r="J122" s="57">
        <v>2</v>
      </c>
      <c r="K122" s="57">
        <v>4</v>
      </c>
      <c r="L122" s="57">
        <v>9</v>
      </c>
      <c r="M122" s="57">
        <v>7</v>
      </c>
      <c r="N122" s="57">
        <v>18</v>
      </c>
      <c r="O122" s="57">
        <v>3</v>
      </c>
      <c r="P122" s="57">
        <v>1</v>
      </c>
      <c r="Q122" s="57">
        <v>2</v>
      </c>
      <c r="R122" s="57">
        <v>0</v>
      </c>
      <c r="S122" s="57">
        <v>1</v>
      </c>
      <c r="T122" s="73">
        <v>1</v>
      </c>
      <c r="U122" s="73">
        <v>0</v>
      </c>
      <c r="V122" s="73">
        <v>0</v>
      </c>
      <c r="W122" s="73">
        <v>1</v>
      </c>
      <c r="X122" s="73">
        <v>0</v>
      </c>
      <c r="Y122" s="73"/>
      <c r="Z122" s="73"/>
      <c r="AA122" s="73"/>
      <c r="AB122" s="73"/>
      <c r="AC122" s="73"/>
      <c r="AD122" s="73"/>
    </row>
    <row r="123" spans="1:30" hidden="1">
      <c r="A123" s="56"/>
      <c r="B123" s="70" t="s">
        <v>17</v>
      </c>
      <c r="C123" s="57"/>
      <c r="D123" s="57"/>
      <c r="E123" s="57"/>
      <c r="F123" s="58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</row>
    <row r="124" spans="1:30" ht="13.9" customHeight="1">
      <c r="A124" s="211" t="s">
        <v>82</v>
      </c>
      <c r="B124" s="211"/>
      <c r="C124" s="54"/>
      <c r="D124" s="54"/>
      <c r="E124" s="54"/>
      <c r="F124" s="55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</row>
    <row r="125" spans="1:30">
      <c r="A125" s="56">
        <v>1</v>
      </c>
      <c r="B125" s="43" t="s">
        <v>58</v>
      </c>
      <c r="C125" s="57"/>
      <c r="D125" s="57">
        <v>597</v>
      </c>
      <c r="E125" s="71">
        <v>624</v>
      </c>
      <c r="F125" s="72">
        <v>616</v>
      </c>
      <c r="G125" s="71">
        <v>576</v>
      </c>
      <c r="H125" s="71">
        <v>582</v>
      </c>
      <c r="I125" s="71">
        <v>609</v>
      </c>
      <c r="J125" s="71">
        <v>623</v>
      </c>
      <c r="K125" s="71">
        <v>657</v>
      </c>
      <c r="L125" s="71">
        <v>637</v>
      </c>
      <c r="M125" s="71">
        <v>623</v>
      </c>
      <c r="N125" s="71">
        <v>622</v>
      </c>
      <c r="O125" s="71">
        <v>599</v>
      </c>
      <c r="P125" s="71">
        <v>625</v>
      </c>
      <c r="Q125" s="71">
        <v>625</v>
      </c>
      <c r="R125" s="71">
        <v>642</v>
      </c>
      <c r="S125" s="71">
        <v>644</v>
      </c>
      <c r="T125" s="73">
        <v>631</v>
      </c>
      <c r="U125" s="73">
        <v>655</v>
      </c>
      <c r="V125" s="73">
        <v>625</v>
      </c>
      <c r="W125" s="73">
        <v>667</v>
      </c>
      <c r="X125" s="73">
        <v>654</v>
      </c>
      <c r="Y125" s="73"/>
      <c r="Z125" s="73"/>
      <c r="AA125" s="73"/>
      <c r="AB125" s="73"/>
      <c r="AC125" s="73"/>
      <c r="AD125" s="73"/>
    </row>
    <row r="126" spans="1:30" ht="15" customHeight="1">
      <c r="A126" s="56">
        <v>2</v>
      </c>
      <c r="B126" s="43" t="s">
        <v>59</v>
      </c>
      <c r="C126" s="57"/>
      <c r="D126" s="57">
        <v>65</v>
      </c>
      <c r="E126" s="57">
        <v>44</v>
      </c>
      <c r="F126" s="58">
        <v>61</v>
      </c>
      <c r="G126" s="57">
        <v>56</v>
      </c>
      <c r="H126" s="57">
        <v>61</v>
      </c>
      <c r="I126" s="57">
        <v>77</v>
      </c>
      <c r="J126" s="57">
        <v>77</v>
      </c>
      <c r="K126" s="57">
        <v>60</v>
      </c>
      <c r="L126" s="57">
        <v>63</v>
      </c>
      <c r="M126" s="57">
        <v>59</v>
      </c>
      <c r="N126" s="57">
        <v>63</v>
      </c>
      <c r="O126" s="57">
        <v>63</v>
      </c>
      <c r="P126" s="57">
        <v>43</v>
      </c>
      <c r="Q126" s="57">
        <v>43</v>
      </c>
      <c r="R126" s="57">
        <v>85</v>
      </c>
      <c r="S126" s="57">
        <v>60</v>
      </c>
      <c r="T126" s="73">
        <v>58</v>
      </c>
      <c r="U126" s="73">
        <v>44</v>
      </c>
      <c r="V126" s="73">
        <v>71</v>
      </c>
      <c r="W126" s="73">
        <v>65</v>
      </c>
      <c r="X126" s="73">
        <v>69</v>
      </c>
      <c r="Y126" s="73"/>
      <c r="Z126" s="73"/>
      <c r="AA126" s="73"/>
      <c r="AB126" s="73"/>
      <c r="AC126" s="73"/>
      <c r="AD126" s="73"/>
    </row>
    <row r="127" spans="1:30">
      <c r="A127" s="56">
        <v>3</v>
      </c>
      <c r="B127" s="43" t="s">
        <v>60</v>
      </c>
      <c r="C127" s="57"/>
      <c r="D127" s="57">
        <v>0</v>
      </c>
      <c r="E127" s="57">
        <v>1</v>
      </c>
      <c r="F127" s="58">
        <v>0</v>
      </c>
      <c r="G127" s="57">
        <v>0</v>
      </c>
      <c r="H127" s="57">
        <v>1</v>
      </c>
      <c r="I127" s="57">
        <v>0</v>
      </c>
      <c r="J127" s="57">
        <v>0</v>
      </c>
      <c r="K127" s="57">
        <v>1</v>
      </c>
      <c r="L127" s="57">
        <v>0</v>
      </c>
      <c r="M127" s="57">
        <v>1</v>
      </c>
      <c r="N127" s="57">
        <v>2</v>
      </c>
      <c r="O127" s="57">
        <v>0</v>
      </c>
      <c r="P127" s="57">
        <v>0</v>
      </c>
      <c r="Q127" s="57">
        <v>0</v>
      </c>
      <c r="R127" s="57">
        <v>1</v>
      </c>
      <c r="S127" s="57">
        <v>0</v>
      </c>
      <c r="T127" s="73">
        <v>0</v>
      </c>
      <c r="U127" s="73">
        <v>0</v>
      </c>
      <c r="V127" s="73">
        <v>0</v>
      </c>
      <c r="W127" s="73">
        <v>0</v>
      </c>
      <c r="X127" s="73">
        <v>0</v>
      </c>
      <c r="Y127" s="73"/>
      <c r="Z127" s="73"/>
      <c r="AA127" s="73"/>
      <c r="AB127" s="73"/>
      <c r="AC127" s="73"/>
      <c r="AD127" s="73"/>
    </row>
    <row r="128" spans="1:30">
      <c r="A128" s="56">
        <v>4</v>
      </c>
      <c r="B128" s="43" t="s">
        <v>74</v>
      </c>
      <c r="C128" s="57"/>
      <c r="D128" s="57"/>
      <c r="E128" s="57"/>
      <c r="F128" s="58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73"/>
      <c r="U128" s="73">
        <v>12</v>
      </c>
      <c r="V128" s="73">
        <v>18</v>
      </c>
      <c r="W128" s="73">
        <v>14</v>
      </c>
      <c r="X128" s="73">
        <v>13</v>
      </c>
      <c r="Y128" s="73"/>
      <c r="Z128" s="73"/>
      <c r="AA128" s="73"/>
      <c r="AB128" s="73"/>
      <c r="AC128" s="73"/>
      <c r="AD128" s="73"/>
    </row>
    <row r="129" spans="1:31">
      <c r="A129" s="56">
        <v>5</v>
      </c>
      <c r="B129" s="43" t="s">
        <v>61</v>
      </c>
      <c r="C129" s="57"/>
      <c r="D129" s="57">
        <v>82</v>
      </c>
      <c r="E129" s="57">
        <v>72</v>
      </c>
      <c r="F129" s="58">
        <v>117</v>
      </c>
      <c r="G129" s="57">
        <v>59</v>
      </c>
      <c r="H129" s="57">
        <v>68</v>
      </c>
      <c r="I129" s="57">
        <v>89</v>
      </c>
      <c r="J129" s="57">
        <v>60</v>
      </c>
      <c r="K129" s="57">
        <v>103</v>
      </c>
      <c r="L129" s="57">
        <v>96</v>
      </c>
      <c r="M129" s="57">
        <v>78</v>
      </c>
      <c r="N129" s="57">
        <v>109</v>
      </c>
      <c r="O129" s="57">
        <v>47</v>
      </c>
      <c r="P129" s="57">
        <v>65</v>
      </c>
      <c r="Q129" s="57">
        <v>41</v>
      </c>
      <c r="R129" s="57">
        <v>109</v>
      </c>
      <c r="S129" s="57">
        <v>103</v>
      </c>
      <c r="T129" s="73">
        <v>46</v>
      </c>
      <c r="U129" s="73">
        <v>86</v>
      </c>
      <c r="V129" s="73">
        <v>47</v>
      </c>
      <c r="W129" s="73">
        <v>94</v>
      </c>
      <c r="X129" s="73">
        <v>95</v>
      </c>
      <c r="Y129" s="73"/>
      <c r="Z129" s="73"/>
      <c r="AA129" s="73"/>
      <c r="AB129" s="73"/>
      <c r="AC129" s="73"/>
      <c r="AD129" s="73"/>
    </row>
    <row r="130" spans="1:31">
      <c r="A130" s="56">
        <v>6</v>
      </c>
      <c r="B130" s="43" t="s">
        <v>62</v>
      </c>
      <c r="C130" s="57"/>
      <c r="D130" s="57">
        <v>400</v>
      </c>
      <c r="E130" s="57">
        <v>400</v>
      </c>
      <c r="F130" s="58">
        <v>576</v>
      </c>
      <c r="G130" s="57">
        <v>413</v>
      </c>
      <c r="H130" s="57">
        <v>442</v>
      </c>
      <c r="I130" s="57">
        <v>268</v>
      </c>
      <c r="J130" s="57">
        <v>309</v>
      </c>
      <c r="K130" s="57">
        <v>308</v>
      </c>
      <c r="L130" s="57">
        <v>313</v>
      </c>
      <c r="M130" s="57">
        <v>321</v>
      </c>
      <c r="N130" s="57">
        <v>274</v>
      </c>
      <c r="O130" s="57">
        <v>173</v>
      </c>
      <c r="P130" s="57">
        <v>221</v>
      </c>
      <c r="Q130" s="57">
        <v>248</v>
      </c>
      <c r="R130" s="57">
        <v>295</v>
      </c>
      <c r="S130" s="57">
        <v>305</v>
      </c>
      <c r="T130" s="73">
        <v>343</v>
      </c>
      <c r="U130" s="73">
        <v>352</v>
      </c>
      <c r="V130" s="73">
        <v>665</v>
      </c>
      <c r="W130" s="73">
        <v>310</v>
      </c>
      <c r="X130" s="73">
        <v>638</v>
      </c>
      <c r="Y130" s="73"/>
      <c r="Z130" s="73"/>
      <c r="AA130" s="73"/>
      <c r="AB130" s="73"/>
      <c r="AC130" s="73"/>
      <c r="AD130" s="73"/>
    </row>
    <row r="131" spans="1:31">
      <c r="A131" s="56">
        <v>7</v>
      </c>
      <c r="B131" s="43" t="s">
        <v>83</v>
      </c>
      <c r="C131" s="57"/>
      <c r="D131" s="57">
        <v>224</v>
      </c>
      <c r="E131" s="57">
        <v>216</v>
      </c>
      <c r="F131" s="58">
        <v>390</v>
      </c>
      <c r="G131" s="57">
        <v>169</v>
      </c>
      <c r="H131" s="57">
        <v>167</v>
      </c>
      <c r="I131" s="57">
        <v>355</v>
      </c>
      <c r="J131" s="57">
        <v>348</v>
      </c>
      <c r="K131" s="57">
        <v>329</v>
      </c>
      <c r="L131" s="57">
        <v>310</v>
      </c>
      <c r="M131" s="57">
        <v>301</v>
      </c>
      <c r="N131" s="57">
        <v>325</v>
      </c>
      <c r="O131" s="57">
        <v>426</v>
      </c>
      <c r="P131" s="57">
        <v>404</v>
      </c>
      <c r="Q131" s="57">
        <v>394</v>
      </c>
      <c r="R131" s="57">
        <v>349</v>
      </c>
      <c r="S131" s="57">
        <v>326</v>
      </c>
      <c r="T131" s="73">
        <v>312</v>
      </c>
      <c r="U131" s="73">
        <v>273</v>
      </c>
      <c r="V131" s="73">
        <v>269</v>
      </c>
      <c r="W131" s="73">
        <v>323</v>
      </c>
      <c r="X131" s="73">
        <v>348</v>
      </c>
      <c r="Y131" s="73"/>
      <c r="Z131" s="73"/>
      <c r="AA131" s="73"/>
      <c r="AB131" s="73"/>
      <c r="AC131" s="73"/>
      <c r="AD131" s="73"/>
    </row>
    <row r="132" spans="1:31">
      <c r="A132" s="56">
        <v>8</v>
      </c>
      <c r="B132" s="60" t="s">
        <v>65</v>
      </c>
      <c r="C132" s="44"/>
      <c r="D132" s="44">
        <v>43454</v>
      </c>
      <c r="E132" s="44">
        <v>43474</v>
      </c>
      <c r="F132" s="45">
        <v>43511</v>
      </c>
      <c r="G132" s="44">
        <v>43538</v>
      </c>
      <c r="H132" s="44">
        <v>43581</v>
      </c>
      <c r="I132" s="44">
        <v>43602</v>
      </c>
      <c r="J132" s="44">
        <v>43635</v>
      </c>
      <c r="K132" s="44">
        <v>43663</v>
      </c>
      <c r="L132" s="44">
        <v>43698</v>
      </c>
      <c r="M132" s="44">
        <v>43725</v>
      </c>
      <c r="N132" s="44">
        <v>43747</v>
      </c>
      <c r="O132" s="44">
        <v>43781</v>
      </c>
      <c r="P132" s="44">
        <v>43811</v>
      </c>
      <c r="Q132" s="44">
        <v>43851</v>
      </c>
      <c r="R132" s="44">
        <v>43878</v>
      </c>
      <c r="S132" s="44">
        <v>43901</v>
      </c>
      <c r="T132" s="44">
        <v>43943</v>
      </c>
      <c r="U132" s="44">
        <v>43969</v>
      </c>
      <c r="V132" s="44">
        <v>43994</v>
      </c>
      <c r="W132" s="44">
        <v>44027</v>
      </c>
      <c r="X132" s="44">
        <v>44062</v>
      </c>
      <c r="Y132" s="44"/>
      <c r="Z132" s="44"/>
      <c r="AA132" s="44"/>
      <c r="AB132" s="44"/>
      <c r="AC132" s="44"/>
      <c r="AD132" s="44"/>
    </row>
    <row r="133" spans="1:31" ht="25.5">
      <c r="A133" s="56">
        <v>9</v>
      </c>
      <c r="B133" s="60" t="s">
        <v>66</v>
      </c>
      <c r="C133" s="44"/>
      <c r="D133" s="44">
        <v>43454</v>
      </c>
      <c r="E133" s="44">
        <v>43483</v>
      </c>
      <c r="F133" s="45">
        <v>43511</v>
      </c>
      <c r="G133" s="44">
        <v>43538</v>
      </c>
      <c r="H133" s="44">
        <v>43581</v>
      </c>
      <c r="I133" s="44">
        <v>43694</v>
      </c>
      <c r="J133" s="44">
        <v>43634</v>
      </c>
      <c r="K133" s="44">
        <v>43663</v>
      </c>
      <c r="L133" s="44">
        <v>43697</v>
      </c>
      <c r="M133" s="44">
        <v>43725</v>
      </c>
      <c r="N133" s="44">
        <v>43747</v>
      </c>
      <c r="O133" s="44">
        <v>43781</v>
      </c>
      <c r="P133" s="44">
        <v>43811</v>
      </c>
      <c r="Q133" s="44">
        <v>43851</v>
      </c>
      <c r="R133" s="44">
        <v>43875</v>
      </c>
      <c r="S133" s="44">
        <v>43901</v>
      </c>
      <c r="T133" s="44">
        <v>43943</v>
      </c>
      <c r="U133" s="44">
        <v>43965</v>
      </c>
      <c r="V133" s="44">
        <v>43994</v>
      </c>
      <c r="W133" s="44">
        <v>44019</v>
      </c>
      <c r="X133" s="44">
        <v>44019</v>
      </c>
      <c r="Y133" s="44"/>
      <c r="Z133" s="44"/>
      <c r="AA133" s="44"/>
      <c r="AB133" s="44"/>
      <c r="AC133" s="44"/>
      <c r="AD133" s="44"/>
    </row>
    <row r="134" spans="1:31">
      <c r="A134" s="56">
        <v>10</v>
      </c>
      <c r="B134" s="60" t="s">
        <v>67</v>
      </c>
      <c r="C134" s="44"/>
      <c r="D134" s="44">
        <v>43447</v>
      </c>
      <c r="E134" s="44">
        <v>43472</v>
      </c>
      <c r="F134" s="45">
        <v>43472</v>
      </c>
      <c r="G134" s="44">
        <v>43525</v>
      </c>
      <c r="H134" s="44">
        <v>43543</v>
      </c>
      <c r="I134" s="44">
        <v>43591</v>
      </c>
      <c r="J134" s="44">
        <v>43623</v>
      </c>
      <c r="K134" s="44">
        <v>43655</v>
      </c>
      <c r="L134" s="44">
        <v>43684</v>
      </c>
      <c r="M134" s="44">
        <v>43719</v>
      </c>
      <c r="N134" s="44">
        <v>43735</v>
      </c>
      <c r="O134" s="44">
        <v>43770</v>
      </c>
      <c r="P134" s="44">
        <v>43802</v>
      </c>
      <c r="Q134" s="44">
        <v>43836</v>
      </c>
      <c r="R134" s="44">
        <v>43867</v>
      </c>
      <c r="S134" s="44">
        <v>43889</v>
      </c>
      <c r="T134" s="44">
        <v>43937</v>
      </c>
      <c r="U134" s="44">
        <v>43957</v>
      </c>
      <c r="V134" s="44">
        <v>43986</v>
      </c>
      <c r="W134" s="44">
        <v>43993</v>
      </c>
      <c r="X134" s="44">
        <v>44048</v>
      </c>
      <c r="Y134" s="44"/>
      <c r="Z134" s="44"/>
      <c r="AA134" s="44"/>
      <c r="AB134" s="44"/>
      <c r="AC134" s="44"/>
      <c r="AD134" s="44"/>
      <c r="AE134" s="61"/>
    </row>
    <row r="135" spans="1:31">
      <c r="A135" s="56">
        <v>11</v>
      </c>
      <c r="B135" s="60" t="s">
        <v>68</v>
      </c>
      <c r="C135" s="62"/>
      <c r="D135" s="62"/>
      <c r="E135" s="62"/>
      <c r="F135" s="63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>
        <v>107</v>
      </c>
      <c r="X135" s="62">
        <v>36</v>
      </c>
      <c r="Y135" s="62"/>
      <c r="Z135" s="62"/>
      <c r="AA135" s="62"/>
      <c r="AB135" s="62"/>
      <c r="AC135" s="62"/>
      <c r="AD135" s="62"/>
      <c r="AE135" s="61"/>
    </row>
    <row r="136" spans="1:31">
      <c r="A136" s="56">
        <v>12</v>
      </c>
      <c r="B136" s="43" t="s">
        <v>39</v>
      </c>
      <c r="C136" s="57"/>
      <c r="D136" s="57">
        <v>19</v>
      </c>
      <c r="E136" s="57">
        <v>20</v>
      </c>
      <c r="F136" s="58">
        <v>16</v>
      </c>
      <c r="G136" s="57">
        <v>21</v>
      </c>
      <c r="H136" s="57">
        <v>16</v>
      </c>
      <c r="I136" s="57">
        <v>16</v>
      </c>
      <c r="J136" s="57">
        <v>23</v>
      </c>
      <c r="K136" s="57">
        <v>30</v>
      </c>
      <c r="L136" s="57">
        <v>26</v>
      </c>
      <c r="M136" s="57">
        <v>23</v>
      </c>
      <c r="N136" s="57">
        <v>24</v>
      </c>
      <c r="O136" s="57">
        <v>20</v>
      </c>
      <c r="P136" s="57">
        <v>18</v>
      </c>
      <c r="Q136" s="57">
        <v>13</v>
      </c>
      <c r="R136" s="57">
        <v>17</v>
      </c>
      <c r="S136" s="57">
        <v>21</v>
      </c>
      <c r="T136" s="73">
        <v>23</v>
      </c>
      <c r="U136" s="73">
        <v>9</v>
      </c>
      <c r="V136" s="73">
        <v>24</v>
      </c>
      <c r="W136" s="73">
        <v>25</v>
      </c>
      <c r="X136" s="73">
        <v>23</v>
      </c>
      <c r="Y136" s="73"/>
      <c r="Z136" s="73"/>
      <c r="AA136" s="73"/>
      <c r="AB136" s="73"/>
      <c r="AC136" s="73"/>
      <c r="AD136" s="73"/>
    </row>
    <row r="137" spans="1:31">
      <c r="A137" s="56">
        <v>13</v>
      </c>
      <c r="B137" s="43" t="s">
        <v>40</v>
      </c>
      <c r="C137" s="57"/>
      <c r="D137" s="57">
        <v>15</v>
      </c>
      <c r="E137" s="57">
        <v>12</v>
      </c>
      <c r="F137" s="58">
        <v>13</v>
      </c>
      <c r="G137" s="57">
        <v>16</v>
      </c>
      <c r="H137" s="57">
        <v>10</v>
      </c>
      <c r="I137" s="57">
        <v>14</v>
      </c>
      <c r="J137" s="57">
        <v>19</v>
      </c>
      <c r="K137" s="57">
        <v>16</v>
      </c>
      <c r="L137" s="57">
        <v>17</v>
      </c>
      <c r="M137" s="57">
        <v>14</v>
      </c>
      <c r="N137" s="57">
        <v>16</v>
      </c>
      <c r="O137" s="57">
        <v>10</v>
      </c>
      <c r="P137" s="57">
        <v>10</v>
      </c>
      <c r="Q137" s="57">
        <v>7</v>
      </c>
      <c r="R137" s="57">
        <v>12</v>
      </c>
      <c r="S137" s="57">
        <v>13</v>
      </c>
      <c r="T137" s="73">
        <v>10</v>
      </c>
      <c r="U137" s="73">
        <v>6</v>
      </c>
      <c r="V137" s="73">
        <v>12</v>
      </c>
      <c r="W137" s="73">
        <v>18</v>
      </c>
      <c r="X137" s="73">
        <v>17</v>
      </c>
      <c r="Y137" s="73"/>
      <c r="Z137" s="73"/>
      <c r="AA137" s="73"/>
      <c r="AB137" s="73"/>
      <c r="AC137" s="73"/>
      <c r="AD137" s="73"/>
    </row>
    <row r="138" spans="1:31">
      <c r="A138" s="56">
        <v>14</v>
      </c>
      <c r="B138" s="60" t="s">
        <v>69</v>
      </c>
      <c r="C138" s="64"/>
      <c r="D138" s="64">
        <v>15</v>
      </c>
      <c r="E138" s="64">
        <v>14</v>
      </c>
      <c r="F138" s="65">
        <v>8</v>
      </c>
      <c r="G138" s="64">
        <v>13</v>
      </c>
      <c r="H138" s="64">
        <v>27</v>
      </c>
      <c r="I138" s="64">
        <v>28</v>
      </c>
      <c r="J138" s="64">
        <v>25</v>
      </c>
      <c r="K138" s="64">
        <v>28</v>
      </c>
      <c r="L138" s="64">
        <v>12</v>
      </c>
      <c r="M138" s="64">
        <v>15</v>
      </c>
      <c r="N138" s="64">
        <v>14</v>
      </c>
      <c r="O138" s="64">
        <v>9</v>
      </c>
      <c r="P138" s="64">
        <v>10</v>
      </c>
      <c r="Q138" s="64">
        <v>14</v>
      </c>
      <c r="R138" s="64">
        <v>20</v>
      </c>
      <c r="S138" s="64">
        <v>13</v>
      </c>
      <c r="T138" s="64">
        <v>13</v>
      </c>
      <c r="U138" s="64">
        <v>17</v>
      </c>
      <c r="V138" s="64">
        <v>18</v>
      </c>
      <c r="W138" s="64">
        <v>8</v>
      </c>
      <c r="X138" s="64">
        <v>22</v>
      </c>
      <c r="Y138" s="64"/>
      <c r="Z138" s="64"/>
      <c r="AA138" s="64"/>
      <c r="AB138" s="64"/>
      <c r="AC138" s="64"/>
      <c r="AD138" s="64"/>
    </row>
    <row r="139" spans="1:31">
      <c r="A139" s="56">
        <v>15</v>
      </c>
      <c r="B139" s="60" t="s">
        <v>70</v>
      </c>
      <c r="C139" s="64"/>
      <c r="D139" s="64">
        <v>1</v>
      </c>
      <c r="E139" s="64">
        <v>3</v>
      </c>
      <c r="F139" s="65">
        <v>0</v>
      </c>
      <c r="G139" s="64">
        <v>0</v>
      </c>
      <c r="H139" s="64">
        <v>1</v>
      </c>
      <c r="I139" s="64">
        <v>0</v>
      </c>
      <c r="J139" s="64">
        <v>1</v>
      </c>
      <c r="K139" s="64">
        <v>0</v>
      </c>
      <c r="L139" s="64">
        <v>1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1</v>
      </c>
      <c r="S139" s="64">
        <v>1</v>
      </c>
      <c r="T139" s="64">
        <v>0</v>
      </c>
      <c r="U139" s="64">
        <v>1</v>
      </c>
      <c r="V139" s="64">
        <v>0</v>
      </c>
      <c r="W139" s="64">
        <v>6</v>
      </c>
      <c r="X139" s="64">
        <v>8</v>
      </c>
      <c r="Y139" s="64"/>
      <c r="Z139" s="64"/>
      <c r="AA139" s="64"/>
      <c r="AB139" s="64"/>
      <c r="AC139" s="64"/>
      <c r="AD139" s="64"/>
    </row>
    <row r="140" spans="1:31" ht="25.5">
      <c r="A140" s="66">
        <v>16</v>
      </c>
      <c r="B140" s="67" t="s">
        <v>41</v>
      </c>
      <c r="C140" s="68">
        <f t="shared" ref="C140:AD140" si="33">SUM(C141:C145)</f>
        <v>0</v>
      </c>
      <c r="D140" s="68">
        <f t="shared" si="33"/>
        <v>847</v>
      </c>
      <c r="E140" s="68">
        <f t="shared" si="33"/>
        <v>508</v>
      </c>
      <c r="F140" s="69">
        <f t="shared" si="33"/>
        <v>717</v>
      </c>
      <c r="G140" s="68">
        <f t="shared" si="33"/>
        <v>457</v>
      </c>
      <c r="H140" s="68">
        <f t="shared" si="33"/>
        <v>593</v>
      </c>
      <c r="I140" s="68">
        <f t="shared" si="33"/>
        <v>101</v>
      </c>
      <c r="J140" s="68">
        <f t="shared" si="33"/>
        <v>685</v>
      </c>
      <c r="K140" s="68">
        <f t="shared" si="33"/>
        <v>681</v>
      </c>
      <c r="L140" s="68">
        <f t="shared" si="33"/>
        <v>764</v>
      </c>
      <c r="M140" s="68">
        <f t="shared" si="33"/>
        <v>730</v>
      </c>
      <c r="N140" s="68">
        <f t="shared" si="33"/>
        <v>864</v>
      </c>
      <c r="O140" s="68">
        <f t="shared" si="33"/>
        <v>965</v>
      </c>
      <c r="P140" s="68">
        <f t="shared" si="33"/>
        <v>778</v>
      </c>
      <c r="Q140" s="68">
        <f t="shared" si="33"/>
        <v>685</v>
      </c>
      <c r="R140" s="68">
        <f t="shared" si="33"/>
        <v>875</v>
      </c>
      <c r="S140" s="68">
        <f t="shared" si="33"/>
        <v>941</v>
      </c>
      <c r="T140" s="68">
        <f t="shared" si="33"/>
        <v>863</v>
      </c>
      <c r="U140" s="68">
        <f t="shared" si="33"/>
        <v>770</v>
      </c>
      <c r="V140" s="68">
        <f t="shared" si="33"/>
        <v>832</v>
      </c>
      <c r="W140" s="68">
        <f t="shared" si="33"/>
        <v>658</v>
      </c>
      <c r="X140" s="68">
        <f t="shared" si="33"/>
        <v>825</v>
      </c>
      <c r="Y140" s="68">
        <f t="shared" si="33"/>
        <v>0</v>
      </c>
      <c r="Z140" s="68">
        <f t="shared" si="33"/>
        <v>0</v>
      </c>
      <c r="AA140" s="68">
        <f t="shared" si="33"/>
        <v>0</v>
      </c>
      <c r="AB140" s="68">
        <f t="shared" si="33"/>
        <v>0</v>
      </c>
      <c r="AC140" s="68">
        <f t="shared" si="33"/>
        <v>0</v>
      </c>
      <c r="AD140" s="68">
        <f t="shared" si="33"/>
        <v>0</v>
      </c>
    </row>
    <row r="141" spans="1:31">
      <c r="A141" s="56"/>
      <c r="B141" s="70" t="s">
        <v>42</v>
      </c>
      <c r="C141" s="57"/>
      <c r="D141" s="57">
        <v>147</v>
      </c>
      <c r="E141" s="57">
        <v>99</v>
      </c>
      <c r="F141" s="58">
        <v>167</v>
      </c>
      <c r="G141" s="57">
        <v>90</v>
      </c>
      <c r="H141" s="57">
        <v>122</v>
      </c>
      <c r="I141" s="57">
        <v>17</v>
      </c>
      <c r="J141" s="57">
        <v>150</v>
      </c>
      <c r="K141" s="57">
        <v>153</v>
      </c>
      <c r="L141" s="57">
        <v>156</v>
      </c>
      <c r="M141" s="57">
        <v>107</v>
      </c>
      <c r="N141" s="57">
        <v>159</v>
      </c>
      <c r="O141" s="57">
        <v>162</v>
      </c>
      <c r="P141" s="57">
        <v>154</v>
      </c>
      <c r="Q141" s="57">
        <v>86</v>
      </c>
      <c r="R141" s="57">
        <v>168</v>
      </c>
      <c r="S141" s="57">
        <v>192</v>
      </c>
      <c r="T141" s="73">
        <v>128</v>
      </c>
      <c r="U141" s="73">
        <v>141</v>
      </c>
      <c r="V141" s="73">
        <v>145</v>
      </c>
      <c r="W141" s="73">
        <v>130</v>
      </c>
      <c r="X141" s="73">
        <v>162</v>
      </c>
      <c r="Y141" s="73"/>
      <c r="Z141" s="73"/>
      <c r="AA141" s="73"/>
      <c r="AB141" s="73"/>
      <c r="AC141" s="73"/>
      <c r="AD141" s="73"/>
    </row>
    <row r="142" spans="1:31">
      <c r="A142" s="56"/>
      <c r="B142" s="70" t="s">
        <v>43</v>
      </c>
      <c r="C142" s="57"/>
      <c r="D142" s="57">
        <v>192</v>
      </c>
      <c r="E142" s="57">
        <v>139</v>
      </c>
      <c r="F142" s="58">
        <v>182</v>
      </c>
      <c r="G142" s="57">
        <v>116</v>
      </c>
      <c r="H142" s="57">
        <v>139</v>
      </c>
      <c r="I142" s="57">
        <v>33</v>
      </c>
      <c r="J142" s="57">
        <v>174</v>
      </c>
      <c r="K142" s="57">
        <v>146</v>
      </c>
      <c r="L142" s="57">
        <v>209</v>
      </c>
      <c r="M142" s="57">
        <v>145</v>
      </c>
      <c r="N142" s="57">
        <v>157</v>
      </c>
      <c r="O142" s="57">
        <v>140</v>
      </c>
      <c r="P142" s="57">
        <v>147</v>
      </c>
      <c r="Q142" s="57">
        <v>141</v>
      </c>
      <c r="R142" s="57">
        <v>143</v>
      </c>
      <c r="S142" s="57">
        <v>180</v>
      </c>
      <c r="T142" s="73">
        <v>136</v>
      </c>
      <c r="U142" s="73">
        <v>162</v>
      </c>
      <c r="V142" s="73">
        <v>162</v>
      </c>
      <c r="W142" s="73">
        <v>120</v>
      </c>
      <c r="X142" s="73">
        <v>165</v>
      </c>
      <c r="Y142" s="73"/>
      <c r="Z142" s="73"/>
      <c r="AA142" s="73"/>
      <c r="AB142" s="73"/>
      <c r="AC142" s="73"/>
      <c r="AD142" s="73"/>
    </row>
    <row r="143" spans="1:31">
      <c r="A143" s="56"/>
      <c r="B143" s="70" t="s">
        <v>44</v>
      </c>
      <c r="C143" s="57"/>
      <c r="D143" s="57">
        <v>102</v>
      </c>
      <c r="E143" s="57">
        <v>66</v>
      </c>
      <c r="F143" s="58">
        <v>117</v>
      </c>
      <c r="G143" s="57">
        <v>87</v>
      </c>
      <c r="H143" s="57">
        <v>75</v>
      </c>
      <c r="I143" s="57">
        <v>9</v>
      </c>
      <c r="J143" s="57">
        <v>109</v>
      </c>
      <c r="K143" s="57">
        <v>146</v>
      </c>
      <c r="L143" s="57">
        <v>121</v>
      </c>
      <c r="M143" s="57">
        <v>144</v>
      </c>
      <c r="N143" s="57">
        <v>175</v>
      </c>
      <c r="O143" s="57">
        <v>203</v>
      </c>
      <c r="P143" s="57">
        <v>165</v>
      </c>
      <c r="Q143" s="57">
        <v>174</v>
      </c>
      <c r="R143" s="57">
        <v>210</v>
      </c>
      <c r="S143" s="57">
        <v>185</v>
      </c>
      <c r="T143" s="73">
        <v>228</v>
      </c>
      <c r="U143" s="73">
        <v>160</v>
      </c>
      <c r="V143" s="73">
        <v>166</v>
      </c>
      <c r="W143" s="73">
        <v>120</v>
      </c>
      <c r="X143" s="73">
        <v>163</v>
      </c>
      <c r="Y143" s="73"/>
      <c r="Z143" s="73"/>
      <c r="AA143" s="73"/>
      <c r="AB143" s="73"/>
      <c r="AC143" s="73"/>
      <c r="AD143" s="73"/>
    </row>
    <row r="144" spans="1:31">
      <c r="A144" s="56"/>
      <c r="B144" s="70" t="s">
        <v>45</v>
      </c>
      <c r="C144" s="57"/>
      <c r="D144" s="57">
        <v>235</v>
      </c>
      <c r="E144" s="57">
        <v>118</v>
      </c>
      <c r="F144" s="58">
        <v>93</v>
      </c>
      <c r="G144" s="57">
        <v>40</v>
      </c>
      <c r="H144" s="57">
        <v>89</v>
      </c>
      <c r="I144" s="57">
        <v>29</v>
      </c>
      <c r="J144" s="57">
        <v>96</v>
      </c>
      <c r="K144" s="57">
        <v>135</v>
      </c>
      <c r="L144" s="57">
        <v>151</v>
      </c>
      <c r="M144" s="57">
        <v>186</v>
      </c>
      <c r="N144" s="57">
        <v>195</v>
      </c>
      <c r="O144" s="57">
        <v>290</v>
      </c>
      <c r="P144" s="57">
        <v>179</v>
      </c>
      <c r="Q144" s="57">
        <v>169</v>
      </c>
      <c r="R144" s="57">
        <v>197</v>
      </c>
      <c r="S144" s="57">
        <v>220</v>
      </c>
      <c r="T144" s="73">
        <v>212</v>
      </c>
      <c r="U144" s="73">
        <v>175</v>
      </c>
      <c r="V144" s="73">
        <v>200</v>
      </c>
      <c r="W144" s="73">
        <v>162</v>
      </c>
      <c r="X144" s="73">
        <v>193</v>
      </c>
      <c r="Y144" s="73"/>
      <c r="Z144" s="73"/>
      <c r="AA144" s="73"/>
      <c r="AB144" s="73"/>
      <c r="AC144" s="73"/>
      <c r="AD144" s="73"/>
    </row>
    <row r="145" spans="1:30" ht="18" customHeight="1">
      <c r="A145" s="56"/>
      <c r="B145" s="70" t="s">
        <v>46</v>
      </c>
      <c r="C145" s="57"/>
      <c r="D145" s="57">
        <v>171</v>
      </c>
      <c r="E145" s="57">
        <v>86</v>
      </c>
      <c r="F145" s="58">
        <v>158</v>
      </c>
      <c r="G145" s="57">
        <v>124</v>
      </c>
      <c r="H145" s="57">
        <v>168</v>
      </c>
      <c r="I145" s="57">
        <v>13</v>
      </c>
      <c r="J145" s="57">
        <v>156</v>
      </c>
      <c r="K145" s="57">
        <v>101</v>
      </c>
      <c r="L145" s="57">
        <v>127</v>
      </c>
      <c r="M145" s="57">
        <v>148</v>
      </c>
      <c r="N145" s="57">
        <v>178</v>
      </c>
      <c r="O145" s="57">
        <v>170</v>
      </c>
      <c r="P145" s="57">
        <v>133</v>
      </c>
      <c r="Q145" s="57">
        <v>115</v>
      </c>
      <c r="R145" s="57">
        <v>157</v>
      </c>
      <c r="S145" s="57">
        <v>164</v>
      </c>
      <c r="T145" s="73">
        <v>159</v>
      </c>
      <c r="U145" s="73">
        <v>132</v>
      </c>
      <c r="V145" s="73">
        <v>159</v>
      </c>
      <c r="W145" s="73">
        <v>126</v>
      </c>
      <c r="X145" s="73">
        <v>142</v>
      </c>
      <c r="Y145" s="73"/>
      <c r="Z145" s="73"/>
      <c r="AA145" s="73"/>
      <c r="AB145" s="73"/>
      <c r="AC145" s="73"/>
      <c r="AD145" s="73"/>
    </row>
    <row r="146" spans="1:30" ht="18" hidden="1" customHeight="1">
      <c r="A146" s="56"/>
      <c r="B146" s="70" t="s">
        <v>47</v>
      </c>
      <c r="C146" s="57"/>
      <c r="D146" s="57"/>
      <c r="E146" s="57"/>
      <c r="F146" s="58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</row>
    <row r="147" spans="1:30">
      <c r="A147" s="66">
        <v>17</v>
      </c>
      <c r="B147" s="67" t="s">
        <v>71</v>
      </c>
      <c r="C147" s="68">
        <f t="shared" ref="C147:AD147" si="34">SUM(C148:C150)</f>
        <v>0</v>
      </c>
      <c r="D147" s="68">
        <f t="shared" si="34"/>
        <v>24</v>
      </c>
      <c r="E147" s="68">
        <f t="shared" si="34"/>
        <v>17</v>
      </c>
      <c r="F147" s="69">
        <f t="shared" si="34"/>
        <v>15</v>
      </c>
      <c r="G147" s="68">
        <f t="shared" si="34"/>
        <v>16</v>
      </c>
      <c r="H147" s="68">
        <f t="shared" si="34"/>
        <v>13</v>
      </c>
      <c r="I147" s="68">
        <f t="shared" si="34"/>
        <v>18</v>
      </c>
      <c r="J147" s="68">
        <f t="shared" si="34"/>
        <v>18</v>
      </c>
      <c r="K147" s="68">
        <f t="shared" si="34"/>
        <v>18</v>
      </c>
      <c r="L147" s="68">
        <f t="shared" si="34"/>
        <v>12</v>
      </c>
      <c r="M147" s="68">
        <f t="shared" si="34"/>
        <v>25</v>
      </c>
      <c r="N147" s="68">
        <f t="shared" si="34"/>
        <v>19</v>
      </c>
      <c r="O147" s="68">
        <f t="shared" si="34"/>
        <v>23</v>
      </c>
      <c r="P147" s="68">
        <f t="shared" si="34"/>
        <v>9</v>
      </c>
      <c r="Q147" s="68">
        <f t="shared" si="34"/>
        <v>6</v>
      </c>
      <c r="R147" s="68">
        <f t="shared" si="34"/>
        <v>27</v>
      </c>
      <c r="S147" s="68">
        <f t="shared" si="34"/>
        <v>25</v>
      </c>
      <c r="T147" s="68">
        <f t="shared" si="34"/>
        <v>27</v>
      </c>
      <c r="U147" s="68">
        <f t="shared" si="34"/>
        <v>20</v>
      </c>
      <c r="V147" s="68">
        <f t="shared" si="34"/>
        <v>15</v>
      </c>
      <c r="W147" s="68">
        <f t="shared" si="34"/>
        <v>21</v>
      </c>
      <c r="X147" s="68">
        <f t="shared" si="34"/>
        <v>23</v>
      </c>
      <c r="Y147" s="68">
        <f t="shared" si="34"/>
        <v>0</v>
      </c>
      <c r="Z147" s="68">
        <f t="shared" si="34"/>
        <v>0</v>
      </c>
      <c r="AA147" s="68">
        <f t="shared" si="34"/>
        <v>0</v>
      </c>
      <c r="AB147" s="68">
        <f t="shared" si="34"/>
        <v>0</v>
      </c>
      <c r="AC147" s="68">
        <f t="shared" si="34"/>
        <v>0</v>
      </c>
      <c r="AD147" s="68">
        <f t="shared" si="34"/>
        <v>0</v>
      </c>
    </row>
    <row r="148" spans="1:30" hidden="1">
      <c r="A148" s="56"/>
      <c r="B148" s="70" t="s">
        <v>15</v>
      </c>
      <c r="C148" s="57"/>
      <c r="D148" s="57"/>
      <c r="E148" s="57"/>
      <c r="F148" s="58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</row>
    <row r="149" spans="1:30" hidden="1">
      <c r="A149" s="56"/>
      <c r="B149" s="70" t="s">
        <v>16</v>
      </c>
      <c r="C149" s="57"/>
      <c r="D149" s="57"/>
      <c r="E149" s="57"/>
      <c r="F149" s="58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</row>
    <row r="150" spans="1:30">
      <c r="A150" s="56"/>
      <c r="B150" s="70" t="s">
        <v>17</v>
      </c>
      <c r="C150" s="57"/>
      <c r="D150" s="57">
        <v>24</v>
      </c>
      <c r="E150" s="57">
        <v>17</v>
      </c>
      <c r="F150" s="57">
        <v>15</v>
      </c>
      <c r="G150" s="57">
        <v>16</v>
      </c>
      <c r="H150" s="57">
        <v>13</v>
      </c>
      <c r="I150" s="57">
        <v>18</v>
      </c>
      <c r="J150" s="57">
        <v>18</v>
      </c>
      <c r="K150" s="57">
        <v>18</v>
      </c>
      <c r="L150" s="57">
        <v>12</v>
      </c>
      <c r="M150" s="57">
        <v>25</v>
      </c>
      <c r="N150" s="57">
        <v>19</v>
      </c>
      <c r="O150" s="57">
        <v>23</v>
      </c>
      <c r="P150" s="57">
        <v>9</v>
      </c>
      <c r="Q150" s="57">
        <v>6</v>
      </c>
      <c r="R150" s="57">
        <v>27</v>
      </c>
      <c r="S150" s="57">
        <v>25</v>
      </c>
      <c r="T150" s="73">
        <v>27</v>
      </c>
      <c r="U150" s="73">
        <v>20</v>
      </c>
      <c r="V150" s="73">
        <v>15</v>
      </c>
      <c r="W150" s="73">
        <v>21</v>
      </c>
      <c r="X150" s="73">
        <v>23</v>
      </c>
      <c r="Y150" s="73"/>
      <c r="Z150" s="73"/>
      <c r="AA150" s="73"/>
      <c r="AB150" s="73"/>
      <c r="AC150" s="73"/>
      <c r="AD150" s="73"/>
    </row>
    <row r="151" spans="1:30">
      <c r="A151" s="56">
        <v>18</v>
      </c>
      <c r="B151" s="56" t="s">
        <v>84</v>
      </c>
      <c r="C151" s="57"/>
      <c r="D151" s="57">
        <v>19</v>
      </c>
      <c r="E151" s="57">
        <v>20</v>
      </c>
      <c r="F151" s="58">
        <v>16</v>
      </c>
      <c r="G151" s="57">
        <v>21</v>
      </c>
      <c r="H151" s="57">
        <v>16</v>
      </c>
      <c r="I151" s="57">
        <v>16</v>
      </c>
      <c r="J151" s="57">
        <v>23</v>
      </c>
      <c r="K151" s="57">
        <v>30</v>
      </c>
      <c r="L151" s="57">
        <v>26</v>
      </c>
      <c r="M151" s="57">
        <v>23</v>
      </c>
      <c r="N151" s="57">
        <v>24</v>
      </c>
      <c r="O151" s="57">
        <v>20</v>
      </c>
      <c r="P151" s="57">
        <v>18</v>
      </c>
      <c r="Q151" s="57">
        <v>13</v>
      </c>
      <c r="R151" s="57">
        <v>17</v>
      </c>
      <c r="S151" s="57">
        <v>22</v>
      </c>
      <c r="T151" s="73">
        <v>23</v>
      </c>
      <c r="U151" s="73">
        <v>9</v>
      </c>
      <c r="V151" s="73">
        <v>24</v>
      </c>
      <c r="W151" s="73"/>
      <c r="X151" s="73"/>
      <c r="Y151" s="73"/>
      <c r="Z151" s="73"/>
      <c r="AA151" s="73"/>
      <c r="AB151" s="73"/>
      <c r="AC151" s="73"/>
      <c r="AD151" s="73"/>
    </row>
    <row r="152" spans="1:30" ht="13.9" customHeight="1">
      <c r="A152" s="211" t="s">
        <v>85</v>
      </c>
      <c r="B152" s="211"/>
      <c r="C152" s="54"/>
      <c r="D152" s="54"/>
      <c r="E152" s="54"/>
      <c r="F152" s="55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</row>
    <row r="153" spans="1:30">
      <c r="A153" s="56">
        <v>1</v>
      </c>
      <c r="B153" s="43" t="s">
        <v>58</v>
      </c>
      <c r="C153" s="57"/>
      <c r="D153" s="57">
        <v>199</v>
      </c>
      <c r="E153" s="71">
        <v>221</v>
      </c>
      <c r="F153" s="72">
        <v>222</v>
      </c>
      <c r="G153" s="71">
        <v>237</v>
      </c>
      <c r="H153" s="71">
        <v>247</v>
      </c>
      <c r="I153" s="71">
        <v>243</v>
      </c>
      <c r="J153" s="71">
        <v>246</v>
      </c>
      <c r="K153" s="71">
        <v>263</v>
      </c>
      <c r="L153" s="71">
        <v>241</v>
      </c>
      <c r="M153" s="71">
        <v>253</v>
      </c>
      <c r="N153" s="71">
        <v>255</v>
      </c>
      <c r="O153" s="71">
        <v>246</v>
      </c>
      <c r="P153" s="71">
        <v>220</v>
      </c>
      <c r="Q153" s="71">
        <v>220</v>
      </c>
      <c r="R153" s="71">
        <v>224</v>
      </c>
      <c r="S153" s="71">
        <v>220</v>
      </c>
      <c r="T153" s="73">
        <v>216</v>
      </c>
      <c r="U153" s="73">
        <v>211</v>
      </c>
      <c r="V153" s="73">
        <v>192</v>
      </c>
      <c r="W153" s="73">
        <v>204</v>
      </c>
      <c r="X153" s="73">
        <v>221</v>
      </c>
      <c r="Y153" s="73"/>
      <c r="Z153" s="73"/>
      <c r="AA153" s="73"/>
      <c r="AB153" s="73"/>
      <c r="AC153" s="73"/>
      <c r="AD153" s="73"/>
    </row>
    <row r="154" spans="1:30">
      <c r="A154" s="56">
        <v>2</v>
      </c>
      <c r="B154" s="43" t="s">
        <v>59</v>
      </c>
      <c r="C154" s="57"/>
      <c r="D154" s="57">
        <v>46</v>
      </c>
      <c r="E154" s="57">
        <v>19</v>
      </c>
      <c r="F154" s="58">
        <v>45</v>
      </c>
      <c r="G154" s="57">
        <v>30</v>
      </c>
      <c r="H154" s="57">
        <v>32</v>
      </c>
      <c r="I154" s="57">
        <v>21</v>
      </c>
      <c r="J154" s="57">
        <v>44</v>
      </c>
      <c r="K154" s="57">
        <v>21</v>
      </c>
      <c r="L154" s="57">
        <v>31</v>
      </c>
      <c r="M154" s="57">
        <v>41</v>
      </c>
      <c r="N154" s="57">
        <v>19</v>
      </c>
      <c r="O154" s="57">
        <v>20</v>
      </c>
      <c r="P154" s="57">
        <v>25</v>
      </c>
      <c r="Q154" s="57">
        <v>22</v>
      </c>
      <c r="R154" s="57">
        <v>35</v>
      </c>
      <c r="S154" s="57">
        <v>37</v>
      </c>
      <c r="T154" s="73">
        <v>21</v>
      </c>
      <c r="U154" s="73">
        <v>23</v>
      </c>
      <c r="V154" s="73">
        <v>37</v>
      </c>
      <c r="W154" s="73">
        <v>51</v>
      </c>
      <c r="X154" s="73">
        <v>36</v>
      </c>
      <c r="Y154" s="73"/>
      <c r="Z154" s="73"/>
      <c r="AA154" s="73"/>
      <c r="AB154" s="73"/>
      <c r="AC154" s="73"/>
      <c r="AD154" s="73"/>
    </row>
    <row r="155" spans="1:30">
      <c r="A155" s="56">
        <v>3</v>
      </c>
      <c r="B155" s="43" t="s">
        <v>60</v>
      </c>
      <c r="C155" s="57"/>
      <c r="D155" s="57">
        <v>0</v>
      </c>
      <c r="E155" s="57">
        <v>0</v>
      </c>
      <c r="F155" s="58">
        <v>1</v>
      </c>
      <c r="G155" s="57">
        <v>2</v>
      </c>
      <c r="H155" s="57">
        <v>1</v>
      </c>
      <c r="I155" s="57">
        <v>0</v>
      </c>
      <c r="J155" s="57">
        <v>0</v>
      </c>
      <c r="K155" s="57">
        <v>1</v>
      </c>
      <c r="L155" s="57">
        <v>2</v>
      </c>
      <c r="M155" s="57">
        <v>2</v>
      </c>
      <c r="N155" s="57">
        <v>4</v>
      </c>
      <c r="O155" s="57">
        <v>0</v>
      </c>
      <c r="P155" s="57">
        <v>2</v>
      </c>
      <c r="Q155" s="57">
        <v>0</v>
      </c>
      <c r="R155" s="57">
        <v>1</v>
      </c>
      <c r="S155" s="57">
        <v>4</v>
      </c>
      <c r="T155" s="73">
        <v>0</v>
      </c>
      <c r="U155" s="73">
        <v>1</v>
      </c>
      <c r="V155" s="73">
        <v>1</v>
      </c>
      <c r="W155" s="73">
        <v>1</v>
      </c>
      <c r="X155" s="73">
        <v>1</v>
      </c>
      <c r="Y155" s="73"/>
      <c r="Z155" s="73"/>
      <c r="AA155" s="73"/>
      <c r="AB155" s="73"/>
      <c r="AC155" s="73"/>
      <c r="AD155" s="73"/>
    </row>
    <row r="156" spans="1:30">
      <c r="A156" s="56">
        <v>4</v>
      </c>
      <c r="B156" s="83" t="s">
        <v>86</v>
      </c>
      <c r="C156" s="84"/>
      <c r="D156" s="85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6"/>
      <c r="U156" s="73">
        <v>6</v>
      </c>
      <c r="V156" s="73">
        <v>4</v>
      </c>
      <c r="W156" s="73">
        <v>0</v>
      </c>
      <c r="X156" s="73">
        <v>5</v>
      </c>
      <c r="Y156" s="73"/>
      <c r="Z156" s="73"/>
      <c r="AA156" s="73"/>
      <c r="AB156" s="73"/>
      <c r="AC156" s="73"/>
      <c r="AD156" s="73"/>
    </row>
    <row r="157" spans="1:30">
      <c r="A157" s="56">
        <v>5</v>
      </c>
      <c r="B157" s="43" t="s">
        <v>61</v>
      </c>
      <c r="C157" s="57"/>
      <c r="D157" s="57">
        <v>22</v>
      </c>
      <c r="E157" s="57">
        <v>16</v>
      </c>
      <c r="F157" s="58">
        <v>21</v>
      </c>
      <c r="G157" s="57">
        <v>20</v>
      </c>
      <c r="H157" s="57">
        <v>36</v>
      </c>
      <c r="I157" s="57">
        <v>15</v>
      </c>
      <c r="J157" s="57">
        <v>25</v>
      </c>
      <c r="K157" s="57">
        <v>38</v>
      </c>
      <c r="L157" s="57">
        <v>18</v>
      </c>
      <c r="M157" s="57">
        <v>31</v>
      </c>
      <c r="N157" s="57">
        <v>28</v>
      </c>
      <c r="O157" s="57">
        <v>33</v>
      </c>
      <c r="P157" s="57">
        <v>35</v>
      </c>
      <c r="Q157" s="57">
        <v>18</v>
      </c>
      <c r="R157" s="57">
        <v>35</v>
      </c>
      <c r="S157" s="57">
        <v>43</v>
      </c>
      <c r="T157" s="73">
        <v>25</v>
      </c>
      <c r="U157" s="73">
        <v>37</v>
      </c>
      <c r="V157" s="73">
        <v>22</v>
      </c>
      <c r="W157" s="73">
        <v>26</v>
      </c>
      <c r="X157" s="73">
        <v>45</v>
      </c>
      <c r="Y157" s="73"/>
      <c r="Z157" s="73"/>
      <c r="AA157" s="73"/>
      <c r="AB157" s="73"/>
      <c r="AC157" s="73"/>
      <c r="AD157" s="73"/>
    </row>
    <row r="158" spans="1:30">
      <c r="A158" s="56">
        <v>6</v>
      </c>
      <c r="B158" s="43" t="s">
        <v>62</v>
      </c>
      <c r="C158" s="57"/>
      <c r="D158" s="57">
        <v>218</v>
      </c>
      <c r="E158" s="57">
        <v>219</v>
      </c>
      <c r="F158" s="58">
        <v>235</v>
      </c>
      <c r="G158" s="57">
        <v>245</v>
      </c>
      <c r="H158" s="57">
        <v>241</v>
      </c>
      <c r="I158" s="57">
        <v>243</v>
      </c>
      <c r="J158" s="57">
        <v>260</v>
      </c>
      <c r="K158" s="57">
        <v>238</v>
      </c>
      <c r="L158" s="57">
        <v>249</v>
      </c>
      <c r="M158" s="57">
        <v>251</v>
      </c>
      <c r="N158" s="57">
        <v>243</v>
      </c>
      <c r="O158" s="57">
        <v>229</v>
      </c>
      <c r="P158" s="57">
        <v>217</v>
      </c>
      <c r="Q158" s="57">
        <v>221</v>
      </c>
      <c r="R158" s="57">
        <v>217</v>
      </c>
      <c r="S158" s="57">
        <v>213</v>
      </c>
      <c r="T158" s="73">
        <v>208</v>
      </c>
      <c r="U158" s="73">
        <v>189</v>
      </c>
      <c r="V158" s="73">
        <v>169</v>
      </c>
      <c r="W158" s="73">
        <v>197</v>
      </c>
      <c r="X158" s="73">
        <v>215</v>
      </c>
      <c r="Y158" s="73"/>
      <c r="Z158" s="73"/>
      <c r="AA158" s="73"/>
      <c r="AB158" s="73"/>
      <c r="AC158" s="73"/>
      <c r="AD158" s="73"/>
    </row>
    <row r="159" spans="1:30">
      <c r="A159" s="56">
        <v>7</v>
      </c>
      <c r="B159" s="43" t="s">
        <v>76</v>
      </c>
      <c r="C159" s="57"/>
      <c r="D159" s="57">
        <v>3</v>
      </c>
      <c r="E159" s="57">
        <v>3</v>
      </c>
      <c r="F159" s="58">
        <v>2</v>
      </c>
      <c r="G159" s="57">
        <v>2</v>
      </c>
      <c r="H159" s="57">
        <v>2</v>
      </c>
      <c r="I159" s="57">
        <v>3</v>
      </c>
      <c r="J159" s="57">
        <v>3</v>
      </c>
      <c r="K159" s="57">
        <v>3</v>
      </c>
      <c r="L159" s="57">
        <v>4</v>
      </c>
      <c r="M159" s="57">
        <v>4</v>
      </c>
      <c r="N159" s="57">
        <v>3</v>
      </c>
      <c r="O159" s="57">
        <v>3</v>
      </c>
      <c r="P159" s="57">
        <v>3</v>
      </c>
      <c r="Q159" s="57">
        <v>3</v>
      </c>
      <c r="R159" s="57">
        <v>3</v>
      </c>
      <c r="S159" s="57">
        <v>3</v>
      </c>
      <c r="T159" s="73">
        <v>3</v>
      </c>
      <c r="U159" s="73">
        <v>3</v>
      </c>
      <c r="V159" s="73">
        <v>3</v>
      </c>
      <c r="W159" s="73">
        <v>3</v>
      </c>
      <c r="X159" s="73">
        <v>4</v>
      </c>
      <c r="Y159" s="73"/>
      <c r="Z159" s="73"/>
      <c r="AA159" s="73"/>
      <c r="AB159" s="73"/>
      <c r="AC159" s="73"/>
      <c r="AD159" s="73"/>
    </row>
    <row r="160" spans="1:30">
      <c r="A160" s="59">
        <v>8</v>
      </c>
      <c r="B160" s="60" t="s">
        <v>65</v>
      </c>
      <c r="C160" s="44"/>
      <c r="D160" s="44">
        <v>43452</v>
      </c>
      <c r="E160" s="44">
        <v>43474</v>
      </c>
      <c r="F160" s="45">
        <v>43497</v>
      </c>
      <c r="G160" s="44">
        <v>43539</v>
      </c>
      <c r="H160" s="44">
        <v>43539</v>
      </c>
      <c r="I160" s="44">
        <v>43600</v>
      </c>
      <c r="J160" s="44">
        <v>43630</v>
      </c>
      <c r="K160" s="44">
        <v>43658</v>
      </c>
      <c r="L160" s="44">
        <v>43697</v>
      </c>
      <c r="M160" s="44">
        <v>43721</v>
      </c>
      <c r="N160" s="44">
        <v>43747</v>
      </c>
      <c r="O160" s="44">
        <v>43781</v>
      </c>
      <c r="P160" s="44">
        <v>43808</v>
      </c>
      <c r="Q160" s="44">
        <v>43844</v>
      </c>
      <c r="R160" s="44">
        <v>43878</v>
      </c>
      <c r="S160" s="44">
        <v>43894</v>
      </c>
      <c r="T160" s="44">
        <v>43943</v>
      </c>
      <c r="U160" s="44">
        <v>43963</v>
      </c>
      <c r="V160" s="44">
        <v>43994</v>
      </c>
      <c r="W160" s="44">
        <v>44014</v>
      </c>
      <c r="X160" s="44">
        <v>44061</v>
      </c>
      <c r="Y160" s="44"/>
      <c r="Z160" s="44"/>
      <c r="AA160" s="44"/>
      <c r="AB160" s="44"/>
      <c r="AC160" s="44"/>
      <c r="AD160" s="44"/>
    </row>
    <row r="161" spans="1:31" ht="25.5">
      <c r="A161" s="56">
        <v>9</v>
      </c>
      <c r="B161" s="60" t="s">
        <v>66</v>
      </c>
      <c r="C161" s="44"/>
      <c r="D161" s="44">
        <v>43424</v>
      </c>
      <c r="E161" s="44">
        <v>43424</v>
      </c>
      <c r="F161" s="45">
        <v>43432</v>
      </c>
      <c r="G161" s="44">
        <v>43489</v>
      </c>
      <c r="H161" s="44">
        <v>43551</v>
      </c>
      <c r="I161" s="44">
        <v>43551</v>
      </c>
      <c r="J161" s="44">
        <v>43551</v>
      </c>
      <c r="K161" s="44">
        <v>43551</v>
      </c>
      <c r="L161" s="44">
        <v>43551</v>
      </c>
      <c r="M161" s="44">
        <v>43614</v>
      </c>
      <c r="N161" s="44">
        <v>43726</v>
      </c>
      <c r="O161" s="44">
        <v>43698</v>
      </c>
      <c r="P161" s="44">
        <v>43699</v>
      </c>
      <c r="Q161" s="44">
        <v>43733</v>
      </c>
      <c r="R161" s="44">
        <v>43766</v>
      </c>
      <c r="S161" s="44">
        <v>43775</v>
      </c>
      <c r="T161" s="44">
        <v>43886</v>
      </c>
      <c r="U161" s="44">
        <v>43886</v>
      </c>
      <c r="V161" s="44">
        <v>43958</v>
      </c>
      <c r="W161" s="44">
        <v>43977</v>
      </c>
      <c r="X161" s="44">
        <v>43990</v>
      </c>
      <c r="Y161" s="44"/>
      <c r="Z161" s="44"/>
      <c r="AA161" s="44"/>
      <c r="AB161" s="44"/>
      <c r="AC161" s="44"/>
      <c r="AD161" s="44"/>
    </row>
    <row r="162" spans="1:31">
      <c r="A162" s="56">
        <v>10</v>
      </c>
      <c r="B162" s="60" t="s">
        <v>67</v>
      </c>
      <c r="C162" s="44"/>
      <c r="D162" s="44">
        <v>43445</v>
      </c>
      <c r="E162" s="44">
        <v>43472</v>
      </c>
      <c r="F162" s="45">
        <v>43476</v>
      </c>
      <c r="G162" s="44">
        <v>43525</v>
      </c>
      <c r="H162" s="44">
        <v>43528</v>
      </c>
      <c r="I162" s="44">
        <v>43591</v>
      </c>
      <c r="J162" s="44">
        <v>43620</v>
      </c>
      <c r="K162" s="44">
        <v>43648</v>
      </c>
      <c r="L162" s="44">
        <v>43657</v>
      </c>
      <c r="M162" s="44">
        <v>43713</v>
      </c>
      <c r="N162" s="44">
        <v>43745</v>
      </c>
      <c r="O162" s="44">
        <v>43776</v>
      </c>
      <c r="P162" s="44">
        <v>43805</v>
      </c>
      <c r="Q162" s="44">
        <v>43840</v>
      </c>
      <c r="R162" s="44">
        <v>43863</v>
      </c>
      <c r="S162" s="44">
        <v>43893</v>
      </c>
      <c r="T162" s="44">
        <v>43932</v>
      </c>
      <c r="U162" s="44">
        <v>43962</v>
      </c>
      <c r="V162" s="44">
        <v>43980</v>
      </c>
      <c r="W162" s="44">
        <v>44001</v>
      </c>
      <c r="X162" s="44">
        <v>44040</v>
      </c>
      <c r="Y162" s="44"/>
      <c r="Z162" s="44"/>
      <c r="AA162" s="44"/>
      <c r="AB162" s="44"/>
      <c r="AC162" s="44"/>
      <c r="AD162" s="44"/>
      <c r="AE162" s="61"/>
    </row>
    <row r="163" spans="1:31">
      <c r="A163" s="59">
        <v>11</v>
      </c>
      <c r="B163" s="60" t="s">
        <v>68</v>
      </c>
      <c r="C163" s="62"/>
      <c r="D163" s="62"/>
      <c r="E163" s="62"/>
      <c r="F163" s="63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>
        <v>95</v>
      </c>
      <c r="X163" s="62">
        <v>95</v>
      </c>
      <c r="Y163" s="62"/>
      <c r="Z163" s="62"/>
      <c r="AA163" s="62"/>
      <c r="AB163" s="62"/>
      <c r="AC163" s="62"/>
      <c r="AD163" s="62"/>
      <c r="AE163" s="61"/>
    </row>
    <row r="164" spans="1:31">
      <c r="A164" s="56">
        <v>12</v>
      </c>
      <c r="B164" s="43" t="s">
        <v>39</v>
      </c>
      <c r="C164" s="57"/>
      <c r="D164" s="57">
        <v>4</v>
      </c>
      <c r="E164" s="57">
        <v>15</v>
      </c>
      <c r="F164" s="58">
        <v>15</v>
      </c>
      <c r="G164" s="57">
        <v>18</v>
      </c>
      <c r="H164" s="57">
        <v>26</v>
      </c>
      <c r="I164" s="57">
        <v>9</v>
      </c>
      <c r="J164" s="57">
        <v>16</v>
      </c>
      <c r="K164" s="57">
        <v>22</v>
      </c>
      <c r="L164" s="57">
        <v>18</v>
      </c>
      <c r="M164" s="57">
        <v>15</v>
      </c>
      <c r="N164" s="57">
        <v>19</v>
      </c>
      <c r="O164" s="57">
        <v>14</v>
      </c>
      <c r="P164" s="57">
        <v>21</v>
      </c>
      <c r="Q164" s="57">
        <v>18</v>
      </c>
      <c r="R164" s="57">
        <v>16</v>
      </c>
      <c r="S164" s="57">
        <v>13</v>
      </c>
      <c r="T164" s="73">
        <v>19</v>
      </c>
      <c r="U164" s="73">
        <v>10</v>
      </c>
      <c r="V164" s="73">
        <v>9</v>
      </c>
      <c r="W164" s="73">
        <v>21</v>
      </c>
      <c r="X164" s="73">
        <v>25</v>
      </c>
      <c r="Y164" s="73"/>
      <c r="Z164" s="73"/>
      <c r="AA164" s="73"/>
      <c r="AB164" s="73"/>
      <c r="AC164" s="73"/>
      <c r="AD164" s="73"/>
    </row>
    <row r="165" spans="1:31">
      <c r="A165" s="56">
        <v>13</v>
      </c>
      <c r="B165" s="43" t="s">
        <v>40</v>
      </c>
      <c r="C165" s="57"/>
      <c r="D165" s="57">
        <v>3</v>
      </c>
      <c r="E165" s="57">
        <v>8</v>
      </c>
      <c r="F165" s="58">
        <v>10</v>
      </c>
      <c r="G165" s="57">
        <v>14</v>
      </c>
      <c r="H165" s="57">
        <v>21</v>
      </c>
      <c r="I165" s="57">
        <v>6</v>
      </c>
      <c r="J165" s="57">
        <v>12</v>
      </c>
      <c r="K165" s="57">
        <v>12</v>
      </c>
      <c r="L165" s="57">
        <v>10</v>
      </c>
      <c r="M165" s="57">
        <v>9</v>
      </c>
      <c r="N165" s="57">
        <v>8</v>
      </c>
      <c r="O165" s="57">
        <v>10</v>
      </c>
      <c r="P165" s="57">
        <v>11</v>
      </c>
      <c r="Q165" s="57">
        <v>9</v>
      </c>
      <c r="R165" s="57">
        <v>12</v>
      </c>
      <c r="S165" s="57">
        <v>11</v>
      </c>
      <c r="T165" s="73">
        <v>10</v>
      </c>
      <c r="U165" s="73">
        <v>2</v>
      </c>
      <c r="V165" s="73">
        <v>3</v>
      </c>
      <c r="W165" s="73">
        <v>13</v>
      </c>
      <c r="X165" s="73">
        <v>17</v>
      </c>
      <c r="Y165" s="73"/>
      <c r="Z165" s="73"/>
      <c r="AA165" s="73"/>
      <c r="AB165" s="73"/>
      <c r="AC165" s="73"/>
      <c r="AD165" s="73"/>
    </row>
    <row r="166" spans="1:31">
      <c r="A166" s="59">
        <v>14</v>
      </c>
      <c r="B166" s="60" t="s">
        <v>69</v>
      </c>
      <c r="C166" s="64"/>
      <c r="D166" s="64">
        <v>6</v>
      </c>
      <c r="E166" s="64">
        <v>17</v>
      </c>
      <c r="F166" s="65">
        <v>4</v>
      </c>
      <c r="G166" s="64">
        <v>10</v>
      </c>
      <c r="H166" s="64">
        <v>6</v>
      </c>
      <c r="I166" s="64">
        <v>11</v>
      </c>
      <c r="J166" s="64">
        <v>18</v>
      </c>
      <c r="K166" s="64">
        <v>13</v>
      </c>
      <c r="L166" s="64">
        <v>8</v>
      </c>
      <c r="M166" s="64">
        <v>13</v>
      </c>
      <c r="N166" s="64">
        <v>13</v>
      </c>
      <c r="O166" s="64">
        <v>11</v>
      </c>
      <c r="P166" s="64">
        <v>12</v>
      </c>
      <c r="Q166" s="64">
        <v>7</v>
      </c>
      <c r="R166" s="64">
        <v>15</v>
      </c>
      <c r="S166" s="64">
        <v>11</v>
      </c>
      <c r="T166" s="64">
        <v>6</v>
      </c>
      <c r="U166" s="64">
        <v>12</v>
      </c>
      <c r="V166" s="64">
        <v>10</v>
      </c>
      <c r="W166" s="64">
        <v>10</v>
      </c>
      <c r="X166" s="64">
        <v>11</v>
      </c>
      <c r="Y166" s="64"/>
      <c r="Z166" s="64"/>
      <c r="AA166" s="64"/>
      <c r="AB166" s="64"/>
      <c r="AC166" s="64"/>
      <c r="AD166" s="64"/>
    </row>
    <row r="167" spans="1:31">
      <c r="A167" s="56">
        <v>15</v>
      </c>
      <c r="B167" s="60" t="s">
        <v>70</v>
      </c>
      <c r="C167" s="64"/>
      <c r="D167" s="64">
        <v>14</v>
      </c>
      <c r="E167" s="64">
        <v>5</v>
      </c>
      <c r="F167" s="65">
        <v>12</v>
      </c>
      <c r="G167" s="64">
        <v>20</v>
      </c>
      <c r="H167" s="64">
        <v>10</v>
      </c>
      <c r="I167" s="64">
        <v>24</v>
      </c>
      <c r="J167" s="64">
        <v>14</v>
      </c>
      <c r="K167" s="64">
        <v>31</v>
      </c>
      <c r="L167" s="64">
        <v>51</v>
      </c>
      <c r="M167" s="64">
        <v>56</v>
      </c>
      <c r="N167" s="64">
        <v>45</v>
      </c>
      <c r="O167" s="64">
        <v>30</v>
      </c>
      <c r="P167" s="64">
        <v>25</v>
      </c>
      <c r="Q167" s="64">
        <v>30</v>
      </c>
      <c r="R167" s="64">
        <v>27</v>
      </c>
      <c r="S167" s="64">
        <v>38</v>
      </c>
      <c r="T167" s="64">
        <v>19</v>
      </c>
      <c r="U167" s="64">
        <v>7</v>
      </c>
      <c r="V167" s="64">
        <v>11</v>
      </c>
      <c r="W167" s="64">
        <v>24</v>
      </c>
      <c r="X167" s="64">
        <v>6</v>
      </c>
      <c r="Y167" s="64"/>
      <c r="Z167" s="64"/>
      <c r="AA167" s="64"/>
      <c r="AB167" s="64"/>
      <c r="AC167" s="64"/>
      <c r="AD167" s="64"/>
    </row>
    <row r="168" spans="1:31" ht="25.5">
      <c r="A168" s="66">
        <v>16</v>
      </c>
      <c r="B168" s="67" t="s">
        <v>41</v>
      </c>
      <c r="C168" s="68">
        <f t="shared" ref="C168:AD168" si="35">SUM(C169:C173)</f>
        <v>0</v>
      </c>
      <c r="D168" s="68">
        <f t="shared" si="35"/>
        <v>200</v>
      </c>
      <c r="E168" s="68">
        <f t="shared" si="35"/>
        <v>118</v>
      </c>
      <c r="F168" s="69">
        <f t="shared" si="35"/>
        <v>189</v>
      </c>
      <c r="G168" s="68">
        <f t="shared" si="35"/>
        <v>159</v>
      </c>
      <c r="H168" s="68">
        <f t="shared" si="35"/>
        <v>180</v>
      </c>
      <c r="I168" s="68">
        <f t="shared" si="35"/>
        <v>15</v>
      </c>
      <c r="J168" s="68">
        <f t="shared" si="35"/>
        <v>203</v>
      </c>
      <c r="K168" s="68">
        <f t="shared" si="35"/>
        <v>173</v>
      </c>
      <c r="L168" s="68">
        <f t="shared" si="35"/>
        <v>227</v>
      </c>
      <c r="M168" s="68">
        <f t="shared" si="35"/>
        <v>187</v>
      </c>
      <c r="N168" s="68">
        <f t="shared" si="35"/>
        <v>176</v>
      </c>
      <c r="O168" s="68">
        <f t="shared" si="35"/>
        <v>183</v>
      </c>
      <c r="P168" s="68">
        <f t="shared" si="35"/>
        <v>171</v>
      </c>
      <c r="Q168" s="68">
        <f t="shared" si="35"/>
        <v>154</v>
      </c>
      <c r="R168" s="68">
        <f t="shared" si="35"/>
        <v>193</v>
      </c>
      <c r="S168" s="68">
        <f t="shared" si="35"/>
        <v>190</v>
      </c>
      <c r="T168" s="68">
        <f t="shared" si="35"/>
        <v>180</v>
      </c>
      <c r="U168" s="68">
        <f t="shared" si="35"/>
        <v>149</v>
      </c>
      <c r="V168" s="68">
        <f t="shared" si="35"/>
        <v>237</v>
      </c>
      <c r="W168" s="68">
        <f t="shared" si="35"/>
        <v>199</v>
      </c>
      <c r="X168" s="68">
        <f t="shared" si="35"/>
        <v>240</v>
      </c>
      <c r="Y168" s="68">
        <f t="shared" si="35"/>
        <v>0</v>
      </c>
      <c r="Z168" s="68">
        <f t="shared" si="35"/>
        <v>0</v>
      </c>
      <c r="AA168" s="68">
        <f t="shared" si="35"/>
        <v>0</v>
      </c>
      <c r="AB168" s="68">
        <f t="shared" si="35"/>
        <v>0</v>
      </c>
      <c r="AC168" s="68">
        <f t="shared" si="35"/>
        <v>0</v>
      </c>
      <c r="AD168" s="68">
        <f t="shared" si="35"/>
        <v>0</v>
      </c>
    </row>
    <row r="169" spans="1:31">
      <c r="A169" s="56"/>
      <c r="B169" s="70" t="s">
        <v>42</v>
      </c>
      <c r="C169" s="57"/>
      <c r="D169" s="57">
        <v>55</v>
      </c>
      <c r="E169" s="57">
        <v>36</v>
      </c>
      <c r="F169" s="58">
        <v>56</v>
      </c>
      <c r="G169" s="57">
        <v>36</v>
      </c>
      <c r="H169" s="57">
        <v>50</v>
      </c>
      <c r="I169" s="57">
        <v>8</v>
      </c>
      <c r="J169" s="57">
        <v>55</v>
      </c>
      <c r="K169" s="57">
        <v>29</v>
      </c>
      <c r="L169" s="57">
        <v>61</v>
      </c>
      <c r="M169" s="57">
        <v>45</v>
      </c>
      <c r="N169" s="57">
        <v>36</v>
      </c>
      <c r="O169" s="57">
        <v>57</v>
      </c>
      <c r="P169" s="57">
        <v>25</v>
      </c>
      <c r="Q169" s="57">
        <v>31</v>
      </c>
      <c r="R169" s="57">
        <v>53</v>
      </c>
      <c r="S169" s="57">
        <v>49</v>
      </c>
      <c r="T169" s="73">
        <v>33</v>
      </c>
      <c r="U169" s="73">
        <v>30</v>
      </c>
      <c r="V169" s="73">
        <v>43</v>
      </c>
      <c r="W169" s="73">
        <v>39</v>
      </c>
      <c r="X169" s="73">
        <v>58</v>
      </c>
      <c r="Y169" s="73"/>
      <c r="Z169" s="73"/>
      <c r="AA169" s="73"/>
      <c r="AB169" s="73"/>
      <c r="AC169" s="73"/>
      <c r="AD169" s="73"/>
    </row>
    <row r="170" spans="1:31">
      <c r="A170" s="56"/>
      <c r="B170" s="70" t="s">
        <v>43</v>
      </c>
      <c r="C170" s="57"/>
      <c r="D170" s="57">
        <v>39</v>
      </c>
      <c r="E170" s="57">
        <v>22</v>
      </c>
      <c r="F170" s="58">
        <v>40</v>
      </c>
      <c r="G170" s="57">
        <v>43</v>
      </c>
      <c r="H170" s="57">
        <v>36</v>
      </c>
      <c r="I170" s="57">
        <v>5</v>
      </c>
      <c r="J170" s="57">
        <v>39</v>
      </c>
      <c r="K170" s="57">
        <v>26</v>
      </c>
      <c r="L170" s="57">
        <v>40</v>
      </c>
      <c r="M170" s="57">
        <v>31</v>
      </c>
      <c r="N170" s="57">
        <v>36</v>
      </c>
      <c r="O170" s="57">
        <v>34</v>
      </c>
      <c r="P170" s="57">
        <v>37</v>
      </c>
      <c r="Q170" s="57">
        <v>45</v>
      </c>
      <c r="R170" s="57">
        <v>40</v>
      </c>
      <c r="S170" s="57">
        <v>35</v>
      </c>
      <c r="T170" s="73">
        <v>38</v>
      </c>
      <c r="U170" s="73">
        <v>26</v>
      </c>
      <c r="V170" s="73">
        <v>58</v>
      </c>
      <c r="W170" s="73">
        <v>39</v>
      </c>
      <c r="X170" s="73">
        <v>45</v>
      </c>
      <c r="Y170" s="73"/>
      <c r="Z170" s="73"/>
      <c r="AA170" s="73"/>
      <c r="AB170" s="73"/>
      <c r="AC170" s="73"/>
      <c r="AD170" s="73"/>
    </row>
    <row r="171" spans="1:31">
      <c r="A171" s="56"/>
      <c r="B171" s="70" t="s">
        <v>44</v>
      </c>
      <c r="C171" s="57"/>
      <c r="D171" s="57">
        <v>46</v>
      </c>
      <c r="E171" s="57">
        <v>21</v>
      </c>
      <c r="F171" s="58">
        <v>33</v>
      </c>
      <c r="G171" s="57">
        <v>32</v>
      </c>
      <c r="H171" s="57">
        <v>40</v>
      </c>
      <c r="I171" s="57">
        <v>0</v>
      </c>
      <c r="J171" s="57">
        <v>52</v>
      </c>
      <c r="K171" s="57">
        <v>50</v>
      </c>
      <c r="L171" s="57">
        <v>40</v>
      </c>
      <c r="M171" s="57">
        <v>49</v>
      </c>
      <c r="N171" s="57">
        <v>37</v>
      </c>
      <c r="O171" s="57">
        <v>18</v>
      </c>
      <c r="P171" s="57">
        <v>50</v>
      </c>
      <c r="Q171" s="57">
        <v>20</v>
      </c>
      <c r="R171" s="57">
        <v>37</v>
      </c>
      <c r="S171" s="57">
        <v>54</v>
      </c>
      <c r="T171" s="73">
        <v>48</v>
      </c>
      <c r="U171" s="73">
        <v>31</v>
      </c>
      <c r="V171" s="73">
        <v>46</v>
      </c>
      <c r="W171" s="73">
        <v>46</v>
      </c>
      <c r="X171" s="73">
        <v>51</v>
      </c>
      <c r="Y171" s="73"/>
      <c r="Z171" s="73"/>
      <c r="AA171" s="73"/>
      <c r="AB171" s="73"/>
      <c r="AC171" s="73"/>
      <c r="AD171" s="73"/>
    </row>
    <row r="172" spans="1:31">
      <c r="A172" s="56"/>
      <c r="B172" s="70" t="s">
        <v>45</v>
      </c>
      <c r="C172" s="57"/>
      <c r="D172" s="57">
        <v>31</v>
      </c>
      <c r="E172" s="57">
        <v>18</v>
      </c>
      <c r="F172" s="58">
        <v>17</v>
      </c>
      <c r="G172" s="57">
        <v>11</v>
      </c>
      <c r="H172" s="57">
        <v>20</v>
      </c>
      <c r="I172" s="57">
        <v>2</v>
      </c>
      <c r="J172" s="57">
        <v>29</v>
      </c>
      <c r="K172" s="57">
        <v>21</v>
      </c>
      <c r="L172" s="57">
        <v>42</v>
      </c>
      <c r="M172" s="57">
        <v>28</v>
      </c>
      <c r="N172" s="57">
        <v>28</v>
      </c>
      <c r="O172" s="57">
        <v>30</v>
      </c>
      <c r="P172" s="57">
        <v>26</v>
      </c>
      <c r="Q172" s="57">
        <v>32</v>
      </c>
      <c r="R172" s="57">
        <v>33</v>
      </c>
      <c r="S172" s="57">
        <v>26</v>
      </c>
      <c r="T172" s="73">
        <v>35</v>
      </c>
      <c r="U172" s="73">
        <v>33</v>
      </c>
      <c r="V172" s="73">
        <v>39</v>
      </c>
      <c r="W172" s="73">
        <v>41</v>
      </c>
      <c r="X172" s="73">
        <v>50</v>
      </c>
      <c r="Y172" s="73"/>
      <c r="Z172" s="73"/>
      <c r="AA172" s="73"/>
      <c r="AB172" s="73"/>
      <c r="AC172" s="73"/>
      <c r="AD172" s="73"/>
    </row>
    <row r="173" spans="1:31">
      <c r="A173" s="56"/>
      <c r="B173" s="70" t="s">
        <v>46</v>
      </c>
      <c r="C173" s="57"/>
      <c r="D173" s="57">
        <v>29</v>
      </c>
      <c r="E173" s="57">
        <v>21</v>
      </c>
      <c r="F173" s="58">
        <v>43</v>
      </c>
      <c r="G173" s="57">
        <v>37</v>
      </c>
      <c r="H173" s="57">
        <v>34</v>
      </c>
      <c r="I173" s="57">
        <v>0</v>
      </c>
      <c r="J173" s="57">
        <v>28</v>
      </c>
      <c r="K173" s="57">
        <v>47</v>
      </c>
      <c r="L173" s="57">
        <v>44</v>
      </c>
      <c r="M173" s="57">
        <v>34</v>
      </c>
      <c r="N173" s="57">
        <v>39</v>
      </c>
      <c r="O173" s="57">
        <v>44</v>
      </c>
      <c r="P173" s="57">
        <v>33</v>
      </c>
      <c r="Q173" s="57">
        <v>26</v>
      </c>
      <c r="R173" s="57">
        <v>30</v>
      </c>
      <c r="S173" s="57">
        <v>26</v>
      </c>
      <c r="T173" s="73">
        <v>26</v>
      </c>
      <c r="U173" s="73">
        <v>29</v>
      </c>
      <c r="V173" s="73">
        <v>51</v>
      </c>
      <c r="W173" s="73">
        <v>34</v>
      </c>
      <c r="X173" s="73">
        <v>36</v>
      </c>
      <c r="Y173" s="73"/>
      <c r="Z173" s="73"/>
      <c r="AA173" s="73"/>
      <c r="AB173" s="73"/>
      <c r="AC173" s="73"/>
      <c r="AD173" s="73"/>
    </row>
    <row r="174" spans="1:31" hidden="1">
      <c r="A174" s="56"/>
      <c r="B174" s="70" t="s">
        <v>47</v>
      </c>
      <c r="C174" s="57"/>
      <c r="D174" s="57"/>
      <c r="E174" s="57"/>
      <c r="F174" s="58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</row>
    <row r="175" spans="1:31">
      <c r="A175" s="66">
        <v>17</v>
      </c>
      <c r="B175" s="67" t="s">
        <v>71</v>
      </c>
      <c r="C175" s="68">
        <f t="shared" ref="C175:R175" si="36">SUM(C176:C178)</f>
        <v>0</v>
      </c>
      <c r="D175" s="68">
        <f t="shared" si="36"/>
        <v>26</v>
      </c>
      <c r="E175" s="68">
        <f t="shared" si="36"/>
        <v>14</v>
      </c>
      <c r="F175" s="69">
        <f t="shared" si="36"/>
        <v>19</v>
      </c>
      <c r="G175" s="68">
        <f t="shared" si="36"/>
        <v>22</v>
      </c>
      <c r="H175" s="68">
        <f t="shared" si="36"/>
        <v>28</v>
      </c>
      <c r="I175" s="68">
        <f t="shared" si="36"/>
        <v>23</v>
      </c>
      <c r="J175" s="68">
        <f t="shared" si="36"/>
        <v>20</v>
      </c>
      <c r="K175" s="68">
        <f t="shared" si="36"/>
        <v>27</v>
      </c>
      <c r="L175" s="68">
        <f t="shared" si="36"/>
        <v>19</v>
      </c>
      <c r="M175" s="68">
        <f t="shared" si="36"/>
        <v>27</v>
      </c>
      <c r="N175" s="68">
        <f t="shared" si="36"/>
        <v>31</v>
      </c>
      <c r="O175" s="68">
        <f t="shared" si="36"/>
        <v>35</v>
      </c>
      <c r="P175" s="68">
        <f t="shared" si="36"/>
        <v>24</v>
      </c>
      <c r="Q175" s="68">
        <f t="shared" si="36"/>
        <v>15</v>
      </c>
      <c r="R175" s="68">
        <f t="shared" si="36"/>
        <v>24</v>
      </c>
      <c r="S175" s="68">
        <v>23</v>
      </c>
      <c r="T175" s="68">
        <f t="shared" ref="T175:AD175" si="37">SUM(T176:T178)</f>
        <v>29</v>
      </c>
      <c r="U175" s="68">
        <f t="shared" si="37"/>
        <v>27</v>
      </c>
      <c r="V175" s="68">
        <f t="shared" si="37"/>
        <v>21</v>
      </c>
      <c r="W175" s="68">
        <f t="shared" si="37"/>
        <v>23</v>
      </c>
      <c r="X175" s="68">
        <f t="shared" si="37"/>
        <v>27</v>
      </c>
      <c r="Y175" s="68">
        <f t="shared" si="37"/>
        <v>0</v>
      </c>
      <c r="Z175" s="68">
        <f t="shared" si="37"/>
        <v>0</v>
      </c>
      <c r="AA175" s="68">
        <f t="shared" si="37"/>
        <v>0</v>
      </c>
      <c r="AB175" s="68">
        <f t="shared" si="37"/>
        <v>0</v>
      </c>
      <c r="AC175" s="68">
        <f t="shared" si="37"/>
        <v>0</v>
      </c>
      <c r="AD175" s="68">
        <f t="shared" si="37"/>
        <v>0</v>
      </c>
    </row>
    <row r="176" spans="1:31">
      <c r="A176" s="56"/>
      <c r="B176" s="70" t="s">
        <v>15</v>
      </c>
      <c r="C176" s="57"/>
      <c r="D176" s="57">
        <v>26</v>
      </c>
      <c r="E176" s="57">
        <v>14</v>
      </c>
      <c r="F176" s="58">
        <v>19</v>
      </c>
      <c r="G176" s="57">
        <v>22</v>
      </c>
      <c r="H176" s="57">
        <v>28</v>
      </c>
      <c r="I176" s="57">
        <v>23</v>
      </c>
      <c r="J176" s="57">
        <v>20</v>
      </c>
      <c r="K176" s="57">
        <v>27</v>
      </c>
      <c r="L176" s="57">
        <v>19</v>
      </c>
      <c r="M176" s="57">
        <v>27</v>
      </c>
      <c r="N176" s="57">
        <v>31</v>
      </c>
      <c r="O176" s="57">
        <v>35</v>
      </c>
      <c r="P176" s="57">
        <v>24</v>
      </c>
      <c r="Q176" s="57">
        <v>15</v>
      </c>
      <c r="R176" s="57">
        <v>24</v>
      </c>
      <c r="S176" s="57">
        <v>23</v>
      </c>
      <c r="T176" s="73">
        <v>29</v>
      </c>
      <c r="U176" s="73">
        <v>27</v>
      </c>
      <c r="V176" s="73">
        <v>21</v>
      </c>
      <c r="W176" s="73">
        <v>23</v>
      </c>
      <c r="X176" s="73">
        <v>27</v>
      </c>
      <c r="Y176" s="73"/>
      <c r="Z176" s="73"/>
      <c r="AA176" s="73"/>
      <c r="AB176" s="73"/>
      <c r="AC176" s="73"/>
      <c r="AD176" s="73"/>
    </row>
    <row r="177" spans="1:30" hidden="1">
      <c r="A177" s="56"/>
      <c r="B177" s="70" t="s">
        <v>16</v>
      </c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87"/>
      <c r="U177" s="87"/>
      <c r="V177" s="38"/>
      <c r="W177" s="38"/>
      <c r="X177" s="38"/>
      <c r="Y177" s="38"/>
      <c r="Z177" s="38"/>
      <c r="AA177" s="38"/>
      <c r="AB177" s="38"/>
      <c r="AC177" s="38"/>
      <c r="AD177" s="38"/>
    </row>
    <row r="178" spans="1:30" hidden="1">
      <c r="A178" s="56"/>
      <c r="B178" s="70" t="s">
        <v>17</v>
      </c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87"/>
      <c r="U178" s="87"/>
      <c r="V178" s="41"/>
      <c r="W178" s="41"/>
      <c r="X178" s="41"/>
      <c r="Y178" s="41"/>
      <c r="Z178" s="41"/>
      <c r="AA178" s="41"/>
      <c r="AB178" s="41"/>
      <c r="AC178" s="41"/>
      <c r="AD178" s="41"/>
    </row>
    <row r="179" spans="1:30">
      <c r="V179" s="41"/>
      <c r="W179" s="41"/>
      <c r="X179" s="41"/>
      <c r="Y179" s="41"/>
      <c r="Z179" s="41"/>
      <c r="AA179" s="41"/>
      <c r="AB179" s="41"/>
      <c r="AC179" s="41"/>
      <c r="AD179" s="41"/>
    </row>
  </sheetData>
  <mergeCells count="12">
    <mergeCell ref="A124:B124"/>
    <mergeCell ref="A152:B152"/>
    <mergeCell ref="A37:B37"/>
    <mergeCell ref="A64:B64"/>
    <mergeCell ref="A82:A87"/>
    <mergeCell ref="A89:A91"/>
    <mergeCell ref="A93:B93"/>
    <mergeCell ref="A2:AD2"/>
    <mergeCell ref="A3:AD3"/>
    <mergeCell ref="A4:AD4"/>
    <mergeCell ref="A5:B5"/>
    <mergeCell ref="C5:AD5"/>
  </mergeCells>
  <pageMargins left="0" right="0" top="0.63472222222222197" bottom="0.63472222222222197" header="0" footer="0"/>
  <pageSetup firstPageNumber="0" pageOrder="overThenDown" orientation="portrait" horizontalDpi="300" verticalDpi="300"/>
  <headerFooter>
    <oddHeader>&amp;C&amp;"Verdana1,Normal"&amp;A</oddHeader>
    <oddFooter>&amp;C&amp;"Verdana1,Normal"Página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87"/>
  <sheetViews>
    <sheetView topLeftCell="B1" zoomScaleNormal="100" workbookViewId="0">
      <pane xSplit="14" ySplit="5" topLeftCell="AI43" activePane="bottomRight" state="frozen"/>
      <selection activeCell="B1" sqref="B1"/>
      <selection pane="topRight" activeCell="AJ1" sqref="AJ1"/>
      <selection pane="bottomLeft" activeCell="B71" sqref="B71"/>
      <selection pane="bottomRight" activeCell="AF60" sqref="AF60"/>
    </sheetView>
  </sheetViews>
  <sheetFormatPr baseColWidth="10" defaultColWidth="8.796875" defaultRowHeight="14.25"/>
  <cols>
    <col min="1" max="1" width="9.8984375" style="88" hidden="1" customWidth="1"/>
    <col min="2" max="2" width="19.296875" style="32" customWidth="1"/>
    <col min="3" max="3" width="5.8984375" style="32" customWidth="1"/>
    <col min="4" max="4" width="24.296875" style="32" customWidth="1"/>
    <col min="5" max="5" width="23.296875" style="32" customWidth="1"/>
    <col min="6" max="7" width="9.59765625" style="32" hidden="1" customWidth="1"/>
    <col min="8" max="8" width="31.296875" style="32" hidden="1" customWidth="1"/>
    <col min="9" max="9" width="3.09765625" style="32" customWidth="1"/>
    <col min="10" max="10" width="3.296875" style="32" customWidth="1"/>
    <col min="11" max="11" width="4" style="32" customWidth="1"/>
    <col min="12" max="12" width="6.09765625" style="32" customWidth="1"/>
    <col min="13" max="13" width="3.296875" style="32" customWidth="1"/>
    <col min="14" max="14" width="3.09765625" style="32" customWidth="1"/>
    <col min="15" max="15" width="4" style="32" customWidth="1"/>
    <col min="16" max="16" width="10.296875" style="32" customWidth="1"/>
    <col min="17" max="19" width="9.59765625" style="32" customWidth="1"/>
    <col min="20" max="20" width="14.59765625" style="32" customWidth="1"/>
    <col min="21" max="43" width="9.59765625" style="32" customWidth="1"/>
    <col min="44" max="1025" width="11.09765625" style="32" customWidth="1"/>
  </cols>
  <sheetData>
    <row r="1" spans="2:43" ht="53.85" customHeight="1">
      <c r="B1" s="213" t="s">
        <v>87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89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</row>
    <row r="2" spans="2:43" ht="43.9" customHeight="1">
      <c r="B2" s="214" t="s">
        <v>88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89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</row>
    <row r="3" spans="2:43" ht="13.9" customHeight="1">
      <c r="B3" s="215" t="s">
        <v>28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89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2:43" ht="13.9" customHeight="1">
      <c r="B4" s="216" t="s">
        <v>29</v>
      </c>
      <c r="C4" s="216"/>
      <c r="D4" s="216"/>
      <c r="E4" s="216"/>
      <c r="F4" s="216"/>
      <c r="G4" s="216"/>
      <c r="H4" s="216"/>
      <c r="I4" s="217" t="s">
        <v>89</v>
      </c>
      <c r="J4" s="217"/>
      <c r="K4" s="217"/>
      <c r="L4" s="217"/>
      <c r="M4" s="217"/>
      <c r="N4" s="217"/>
      <c r="O4" s="217"/>
      <c r="P4" s="221" t="s">
        <v>30</v>
      </c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</row>
    <row r="5" spans="2:43" ht="14.45" customHeight="1">
      <c r="B5" s="90" t="s">
        <v>90</v>
      </c>
      <c r="C5" s="90" t="s">
        <v>31</v>
      </c>
      <c r="D5" s="90" t="s">
        <v>91</v>
      </c>
      <c r="E5" s="90" t="s">
        <v>92</v>
      </c>
      <c r="F5" s="90" t="s">
        <v>93</v>
      </c>
      <c r="G5" s="90" t="s">
        <v>94</v>
      </c>
      <c r="H5" s="90" t="s">
        <v>95</v>
      </c>
      <c r="I5" s="222" t="s">
        <v>96</v>
      </c>
      <c r="J5" s="222"/>
      <c r="K5" s="223" t="s">
        <v>97</v>
      </c>
      <c r="L5" s="223"/>
      <c r="M5" s="223"/>
      <c r="N5" s="224" t="s">
        <v>98</v>
      </c>
      <c r="O5" s="224"/>
      <c r="P5" s="91">
        <v>43374</v>
      </c>
      <c r="Q5" s="91">
        <v>43405</v>
      </c>
      <c r="R5" s="91">
        <v>43435</v>
      </c>
      <c r="S5" s="91">
        <v>43466</v>
      </c>
      <c r="T5" s="91">
        <v>43497</v>
      </c>
      <c r="U5" s="91">
        <v>43525</v>
      </c>
      <c r="V5" s="91">
        <v>43556</v>
      </c>
      <c r="W5" s="91">
        <v>43586</v>
      </c>
      <c r="X5" s="91">
        <v>43617</v>
      </c>
      <c r="Y5" s="91">
        <v>43647</v>
      </c>
      <c r="Z5" s="91">
        <v>43678</v>
      </c>
      <c r="AA5" s="91">
        <v>43709</v>
      </c>
      <c r="AB5" s="91">
        <v>43739</v>
      </c>
      <c r="AC5" s="91">
        <v>43770</v>
      </c>
      <c r="AD5" s="91">
        <v>43800</v>
      </c>
      <c r="AE5" s="91">
        <v>43831</v>
      </c>
      <c r="AF5" s="91">
        <v>43862</v>
      </c>
      <c r="AG5" s="91">
        <v>43891</v>
      </c>
      <c r="AH5" s="91">
        <v>43922</v>
      </c>
      <c r="AI5" s="91">
        <v>43952</v>
      </c>
      <c r="AJ5" s="91">
        <v>43983</v>
      </c>
      <c r="AK5" s="91">
        <v>44013</v>
      </c>
      <c r="AL5" s="91">
        <v>44044</v>
      </c>
      <c r="AM5" s="91">
        <v>44075</v>
      </c>
      <c r="AN5" s="91">
        <v>44105</v>
      </c>
      <c r="AO5" s="91">
        <v>44136</v>
      </c>
      <c r="AP5" s="91">
        <v>44166</v>
      </c>
      <c r="AQ5" s="91">
        <v>44197</v>
      </c>
    </row>
    <row r="6" spans="2:43" ht="31.35" customHeight="1">
      <c r="B6" s="225" t="s">
        <v>99</v>
      </c>
      <c r="C6" s="226">
        <v>1</v>
      </c>
      <c r="D6" s="93" t="s">
        <v>100</v>
      </c>
      <c r="E6" s="94" t="s">
        <v>101</v>
      </c>
      <c r="F6" s="95" t="s">
        <v>102</v>
      </c>
      <c r="G6" s="96" t="s">
        <v>103</v>
      </c>
      <c r="H6" s="97" t="s">
        <v>104</v>
      </c>
      <c r="I6" s="98" t="s">
        <v>105</v>
      </c>
      <c r="J6" s="98">
        <f>SUM(J7:J11)</f>
        <v>151</v>
      </c>
      <c r="K6" s="99">
        <f t="shared" ref="K6:K11" si="0">O6</f>
        <v>137</v>
      </c>
      <c r="L6" s="100" t="s">
        <v>106</v>
      </c>
      <c r="M6" s="99">
        <f t="shared" ref="M6:M11" si="1">J6</f>
        <v>151</v>
      </c>
      <c r="N6" s="101" t="s">
        <v>107</v>
      </c>
      <c r="O6" s="101">
        <f t="shared" ref="O6:AQ6" si="2">SUM(O7:O11)</f>
        <v>137</v>
      </c>
      <c r="P6" s="102">
        <f t="shared" si="2"/>
        <v>0</v>
      </c>
      <c r="Q6" s="102">
        <f t="shared" si="2"/>
        <v>153</v>
      </c>
      <c r="R6" s="102">
        <f t="shared" si="2"/>
        <v>83</v>
      </c>
      <c r="S6" s="102">
        <f t="shared" si="2"/>
        <v>162</v>
      </c>
      <c r="T6" s="102">
        <f t="shared" si="2"/>
        <v>130</v>
      </c>
      <c r="U6" s="102">
        <f t="shared" si="2"/>
        <v>132</v>
      </c>
      <c r="V6" s="102">
        <f t="shared" si="2"/>
        <v>136</v>
      </c>
      <c r="W6" s="102">
        <f t="shared" si="2"/>
        <v>168</v>
      </c>
      <c r="X6" s="102">
        <f t="shared" si="2"/>
        <v>143</v>
      </c>
      <c r="Y6" s="102">
        <f t="shared" si="2"/>
        <v>124</v>
      </c>
      <c r="Z6" s="102">
        <f t="shared" si="2"/>
        <v>153</v>
      </c>
      <c r="AA6" s="102">
        <f t="shared" si="2"/>
        <v>167</v>
      </c>
      <c r="AB6" s="102">
        <f t="shared" si="2"/>
        <v>116</v>
      </c>
      <c r="AC6" s="102">
        <f t="shared" si="2"/>
        <v>112</v>
      </c>
      <c r="AD6" s="102">
        <f t="shared" si="2"/>
        <v>99</v>
      </c>
      <c r="AE6" s="102">
        <f t="shared" si="2"/>
        <v>164</v>
      </c>
      <c r="AF6" s="102">
        <f t="shared" si="2"/>
        <v>138</v>
      </c>
      <c r="AG6" s="102">
        <f t="shared" si="2"/>
        <v>106</v>
      </c>
      <c r="AH6" s="102">
        <f t="shared" si="2"/>
        <v>112</v>
      </c>
      <c r="AI6" s="102">
        <f t="shared" si="2"/>
        <v>152</v>
      </c>
      <c r="AJ6" s="102">
        <f t="shared" si="2"/>
        <v>165</v>
      </c>
      <c r="AK6" s="102">
        <f t="shared" si="2"/>
        <v>154</v>
      </c>
      <c r="AL6" s="102">
        <f t="shared" si="2"/>
        <v>0</v>
      </c>
      <c r="AM6" s="102">
        <f t="shared" si="2"/>
        <v>0</v>
      </c>
      <c r="AN6" s="102">
        <f t="shared" si="2"/>
        <v>0</v>
      </c>
      <c r="AO6" s="102">
        <f t="shared" si="2"/>
        <v>0</v>
      </c>
      <c r="AP6" s="102">
        <f t="shared" si="2"/>
        <v>0</v>
      </c>
      <c r="AQ6" s="102">
        <f t="shared" si="2"/>
        <v>0</v>
      </c>
    </row>
    <row r="7" spans="2:43" ht="19.5">
      <c r="B7" s="225"/>
      <c r="C7" s="226"/>
      <c r="D7" s="103" t="s">
        <v>108</v>
      </c>
      <c r="E7" s="104" t="s">
        <v>101</v>
      </c>
      <c r="F7" s="95"/>
      <c r="G7" s="96"/>
      <c r="H7" s="105"/>
      <c r="I7" s="98" t="s">
        <v>105</v>
      </c>
      <c r="J7" s="98">
        <v>33</v>
      </c>
      <c r="K7" s="99">
        <f t="shared" si="0"/>
        <v>30</v>
      </c>
      <c r="L7" s="100" t="s">
        <v>106</v>
      </c>
      <c r="M7" s="99">
        <f t="shared" si="1"/>
        <v>33</v>
      </c>
      <c r="N7" s="101" t="s">
        <v>107</v>
      </c>
      <c r="O7" s="101">
        <v>30</v>
      </c>
      <c r="P7" s="106">
        <f>Métricas!C154+Métricas!C155</f>
        <v>0</v>
      </c>
      <c r="Q7" s="106">
        <f>Métricas!D154+Métricas!D155</f>
        <v>46</v>
      </c>
      <c r="R7" s="106">
        <f>Métricas!E154+Métricas!E155</f>
        <v>19</v>
      </c>
      <c r="S7" s="106">
        <f>Métricas!F154+Métricas!F155</f>
        <v>46</v>
      </c>
      <c r="T7" s="106">
        <f>Métricas!G154+Métricas!G155</f>
        <v>32</v>
      </c>
      <c r="U7" s="106">
        <f>Métricas!H154+Métricas!H155</f>
        <v>33</v>
      </c>
      <c r="V7" s="106">
        <f>Métricas!I154+Métricas!I155</f>
        <v>21</v>
      </c>
      <c r="W7" s="106">
        <f>Métricas!J154+Métricas!J155</f>
        <v>44</v>
      </c>
      <c r="X7" s="106">
        <f>Métricas!K154+Métricas!K155</f>
        <v>22</v>
      </c>
      <c r="Y7" s="106">
        <f>Métricas!L154+Métricas!L155</f>
        <v>33</v>
      </c>
      <c r="Z7" s="106">
        <f>Métricas!M154+Métricas!M155</f>
        <v>43</v>
      </c>
      <c r="AA7" s="106">
        <f>Métricas!N154+Métricas!N155</f>
        <v>23</v>
      </c>
      <c r="AB7" s="106">
        <f>Métricas!O154+Métricas!O155</f>
        <v>20</v>
      </c>
      <c r="AC7" s="106">
        <f>Métricas!P154+Métricas!P155</f>
        <v>27</v>
      </c>
      <c r="AD7" s="106">
        <f>Métricas!Q154+Métricas!Q155</f>
        <v>22</v>
      </c>
      <c r="AE7" s="102">
        <f>Métricas!R154+Métricas!R155</f>
        <v>36</v>
      </c>
      <c r="AF7" s="102">
        <f>Métricas!S154+Métricas!S155</f>
        <v>41</v>
      </c>
      <c r="AG7" s="102">
        <f>Métricas!T154+Métricas!T155</f>
        <v>21</v>
      </c>
      <c r="AH7" s="102">
        <f>Métricas!U154+Métricas!U155</f>
        <v>24</v>
      </c>
      <c r="AI7" s="102">
        <f>Métricas!V154+Métricas!V155</f>
        <v>38</v>
      </c>
      <c r="AJ7" s="102">
        <f>Métricas!W154+Métricas!W155</f>
        <v>52</v>
      </c>
      <c r="AK7" s="102">
        <f>Métricas!X154+Métricas!X155</f>
        <v>37</v>
      </c>
      <c r="AL7" s="102">
        <f>Métricas!Y154+Métricas!Y155</f>
        <v>0</v>
      </c>
      <c r="AM7" s="102">
        <f>Métricas!Z154+Métricas!Z155</f>
        <v>0</v>
      </c>
      <c r="AN7" s="102">
        <f>Métricas!AA154+Métricas!AA155</f>
        <v>0</v>
      </c>
      <c r="AO7" s="102">
        <f>Métricas!AB154+Métricas!AB155</f>
        <v>0</v>
      </c>
      <c r="AP7" s="102">
        <f>Métricas!AC154+Métricas!AC155</f>
        <v>0</v>
      </c>
      <c r="AQ7" s="102">
        <f>Métricas!AD154+Métricas!AD155</f>
        <v>0</v>
      </c>
    </row>
    <row r="8" spans="2:43" ht="19.5">
      <c r="B8" s="225"/>
      <c r="C8" s="226"/>
      <c r="D8" s="103" t="s">
        <v>109</v>
      </c>
      <c r="E8" s="104" t="s">
        <v>110</v>
      </c>
      <c r="F8" s="95"/>
      <c r="G8" s="96"/>
      <c r="H8" s="105"/>
      <c r="I8" s="98" t="s">
        <v>105</v>
      </c>
      <c r="J8" s="98">
        <v>68</v>
      </c>
      <c r="K8" s="99">
        <f t="shared" si="0"/>
        <v>62</v>
      </c>
      <c r="L8" s="100" t="s">
        <v>106</v>
      </c>
      <c r="M8" s="99">
        <f t="shared" si="1"/>
        <v>68</v>
      </c>
      <c r="N8" s="101" t="s">
        <v>107</v>
      </c>
      <c r="O8" s="101">
        <v>62</v>
      </c>
      <c r="P8" s="106">
        <f>Métricas!C126+Métricas!C127+Métricas!C128</f>
        <v>0</v>
      </c>
      <c r="Q8" s="106">
        <f>Métricas!D126+Métricas!D127+Métricas!D128</f>
        <v>65</v>
      </c>
      <c r="R8" s="106">
        <f>Métricas!E126+Métricas!E127+Métricas!E128</f>
        <v>45</v>
      </c>
      <c r="S8" s="106">
        <f>Métricas!F126+Métricas!F127+Métricas!F128</f>
        <v>61</v>
      </c>
      <c r="T8" s="106">
        <f>Métricas!G126+Métricas!G127+Métricas!G128</f>
        <v>56</v>
      </c>
      <c r="U8" s="106">
        <f>Métricas!H126+Métricas!H127+Métricas!H128</f>
        <v>62</v>
      </c>
      <c r="V8" s="106">
        <f>Métricas!I126+Métricas!I127+Métricas!I128</f>
        <v>77</v>
      </c>
      <c r="W8" s="106">
        <f>Métricas!J126+Métricas!J127+Métricas!J128</f>
        <v>77</v>
      </c>
      <c r="X8" s="106">
        <f>Métricas!K126+Métricas!K127+Métricas!K128</f>
        <v>61</v>
      </c>
      <c r="Y8" s="106">
        <f>Métricas!L126+Métricas!L127+Métricas!L128</f>
        <v>63</v>
      </c>
      <c r="Z8" s="106">
        <f>Métricas!M126+Métricas!M127+Métricas!M128</f>
        <v>60</v>
      </c>
      <c r="AA8" s="106">
        <f>Métricas!N126+Métricas!N127+Métricas!N128</f>
        <v>65</v>
      </c>
      <c r="AB8" s="106">
        <f>Métricas!O126+Métricas!O127+Métricas!O128</f>
        <v>63</v>
      </c>
      <c r="AC8" s="106">
        <f>Métricas!P126+Métricas!P127+Métricas!P128</f>
        <v>43</v>
      </c>
      <c r="AD8" s="106">
        <f>Métricas!Q126+Métricas!Q127+Métricas!Q128</f>
        <v>43</v>
      </c>
      <c r="AE8" s="106">
        <f>Métricas!R126+Métricas!R127+Métricas!R128</f>
        <v>86</v>
      </c>
      <c r="AF8" s="106">
        <f>Métricas!S126+Métricas!S127+Métricas!S128</f>
        <v>60</v>
      </c>
      <c r="AG8" s="106">
        <f>Métricas!T126+Métricas!T127+Métricas!T128</f>
        <v>58</v>
      </c>
      <c r="AH8" s="106">
        <f>Métricas!U126+Métricas!U127+Métricas!U128</f>
        <v>56</v>
      </c>
      <c r="AI8" s="106">
        <f>Métricas!V126+Métricas!V127+Métricas!V128</f>
        <v>89</v>
      </c>
      <c r="AJ8" s="106">
        <f>Métricas!W126+Métricas!W127+Métricas!W128</f>
        <v>79</v>
      </c>
      <c r="AK8" s="106">
        <f>Métricas!X126+Métricas!X127+Métricas!X128</f>
        <v>82</v>
      </c>
      <c r="AL8" s="106">
        <f>Métricas!Y126+Métricas!Y127+Métricas!Y128</f>
        <v>0</v>
      </c>
      <c r="AM8" s="106">
        <f>Métricas!Z126+Métricas!Z127+Métricas!Z128</f>
        <v>0</v>
      </c>
      <c r="AN8" s="106">
        <f>Métricas!AA126+Métricas!AA127+Métricas!AA128</f>
        <v>0</v>
      </c>
      <c r="AO8" s="106">
        <f>Métricas!AB126+Métricas!AB127+Métricas!AB128</f>
        <v>0</v>
      </c>
      <c r="AP8" s="106">
        <f>Métricas!AC126+Métricas!AC127+Métricas!AC128</f>
        <v>0</v>
      </c>
      <c r="AQ8" s="106">
        <f>Métricas!AD126+Métricas!AD127+Métricas!AD128</f>
        <v>0</v>
      </c>
    </row>
    <row r="9" spans="2:43" ht="19.5">
      <c r="B9" s="225"/>
      <c r="C9" s="226"/>
      <c r="D9" s="103" t="s">
        <v>111</v>
      </c>
      <c r="E9" s="104" t="s">
        <v>101</v>
      </c>
      <c r="F9" s="95"/>
      <c r="G9" s="96"/>
      <c r="H9" s="105"/>
      <c r="I9" s="98" t="s">
        <v>105</v>
      </c>
      <c r="J9" s="98">
        <v>17</v>
      </c>
      <c r="K9" s="99">
        <f t="shared" si="0"/>
        <v>15</v>
      </c>
      <c r="L9" s="100" t="s">
        <v>106</v>
      </c>
      <c r="M9" s="99">
        <f t="shared" si="1"/>
        <v>17</v>
      </c>
      <c r="N9" s="101" t="s">
        <v>107</v>
      </c>
      <c r="O9" s="101">
        <v>15</v>
      </c>
      <c r="P9" s="106">
        <f>Métricas!C39+Métricas!C40</f>
        <v>0</v>
      </c>
      <c r="Q9" s="106">
        <f>Métricas!D39+Métricas!D40</f>
        <v>4</v>
      </c>
      <c r="R9" s="106">
        <f>Métricas!E39+Métricas!E40</f>
        <v>1</v>
      </c>
      <c r="S9" s="106">
        <f>Métricas!F39+Métricas!F40</f>
        <v>0</v>
      </c>
      <c r="T9" s="106">
        <f>Métricas!G39+Métricas!G40</f>
        <v>1</v>
      </c>
      <c r="U9" s="106">
        <f>Métricas!H39+Métricas!H40</f>
        <v>4</v>
      </c>
      <c r="V9" s="106">
        <f>Métricas!I39+Métricas!I40</f>
        <v>17</v>
      </c>
      <c r="W9" s="106">
        <f>Métricas!J39+Métricas!J40</f>
        <v>1</v>
      </c>
      <c r="X9" s="106">
        <f>Métricas!K39+Métricas!K40</f>
        <v>22</v>
      </c>
      <c r="Y9" s="106">
        <f>Métricas!L39+Métricas!L40</f>
        <v>5</v>
      </c>
      <c r="Z9" s="106">
        <f>Métricas!M39+Métricas!M40</f>
        <v>27</v>
      </c>
      <c r="AA9" s="106">
        <f>Métricas!N39+Métricas!N40</f>
        <v>37</v>
      </c>
      <c r="AB9" s="106">
        <f>Métricas!O39+Métricas!O40</f>
        <v>6</v>
      </c>
      <c r="AC9" s="106">
        <f>Métricas!P39+Métricas!P40</f>
        <v>9</v>
      </c>
      <c r="AD9" s="106">
        <f>Métricas!Q39+Métricas!Q40</f>
        <v>8</v>
      </c>
      <c r="AE9" s="102">
        <f>Métricas!R39+Métricas!R40</f>
        <v>26</v>
      </c>
      <c r="AF9" s="102">
        <f>Métricas!S39+Métricas!S40</f>
        <v>2</v>
      </c>
      <c r="AG9" s="102">
        <f>Métricas!T39+Métricas!T40</f>
        <v>0</v>
      </c>
      <c r="AH9" s="102">
        <f>Métricas!U39+Métricas!U40</f>
        <v>12</v>
      </c>
      <c r="AI9" s="102">
        <f>Métricas!V39+Métricas!V40</f>
        <v>11</v>
      </c>
      <c r="AJ9" s="102">
        <f>Métricas!W39+Métricas!W40</f>
        <v>2</v>
      </c>
      <c r="AK9" s="102">
        <f>Métricas!X39+Métricas!X40</f>
        <v>10</v>
      </c>
      <c r="AL9" s="102">
        <f>Métricas!Y39+Métricas!Y40</f>
        <v>0</v>
      </c>
      <c r="AM9" s="102">
        <f>Métricas!Z39+Métricas!Z40</f>
        <v>0</v>
      </c>
      <c r="AN9" s="102">
        <f>Métricas!AA39+Métricas!AA40</f>
        <v>0</v>
      </c>
      <c r="AO9" s="102">
        <f>Métricas!AB39+Métricas!AB40</f>
        <v>0</v>
      </c>
      <c r="AP9" s="102">
        <f>Métricas!AC39+Métricas!AC40</f>
        <v>0</v>
      </c>
      <c r="AQ9" s="102">
        <f>Métricas!AD39+Métricas!AD40</f>
        <v>0</v>
      </c>
    </row>
    <row r="10" spans="2:43" ht="19.5">
      <c r="B10" s="225"/>
      <c r="C10" s="226"/>
      <c r="D10" s="103" t="s">
        <v>112</v>
      </c>
      <c r="E10" s="104" t="s">
        <v>113</v>
      </c>
      <c r="F10" s="107"/>
      <c r="G10" s="108"/>
      <c r="H10" s="109"/>
      <c r="I10" s="98" t="s">
        <v>105</v>
      </c>
      <c r="J10" s="98">
        <v>8</v>
      </c>
      <c r="K10" s="99">
        <f t="shared" si="0"/>
        <v>7</v>
      </c>
      <c r="L10" s="100" t="s">
        <v>106</v>
      </c>
      <c r="M10" s="99">
        <f t="shared" si="1"/>
        <v>8</v>
      </c>
      <c r="N10" s="101" t="s">
        <v>107</v>
      </c>
      <c r="O10" s="101">
        <v>7</v>
      </c>
      <c r="P10" s="110">
        <f>Métricas!C95+Métricas!C96+Métricas!C97</f>
        <v>0</v>
      </c>
      <c r="Q10" s="110">
        <f>Métricas!D95+Métricas!D96+Métricas!D97</f>
        <v>8</v>
      </c>
      <c r="R10" s="110">
        <f>Métricas!E95+Métricas!E96+Métricas!E97</f>
        <v>5</v>
      </c>
      <c r="S10" s="110">
        <f>Métricas!F95+Métricas!F96+Métricas!F97</f>
        <v>6</v>
      </c>
      <c r="T10" s="110">
        <f>Métricas!G95+Métricas!G96+Métricas!G97</f>
        <v>8</v>
      </c>
      <c r="U10" s="110">
        <f>Métricas!H95+Métricas!H96+Métricas!H97</f>
        <v>8</v>
      </c>
      <c r="V10" s="110">
        <f>Métricas!I95+Métricas!I96+Métricas!I97</f>
        <v>7</v>
      </c>
      <c r="W10" s="110">
        <f>Métricas!J95+Métricas!J96+Métricas!J97</f>
        <v>11</v>
      </c>
      <c r="X10" s="110">
        <f>Métricas!K95+Métricas!K96+Métricas!K97</f>
        <v>5</v>
      </c>
      <c r="Y10" s="110">
        <f>Métricas!L95+Métricas!L96+Métricas!L97</f>
        <v>10</v>
      </c>
      <c r="Z10" s="110">
        <f>Métricas!M95+Métricas!M96+Métricas!M97</f>
        <v>7</v>
      </c>
      <c r="AA10" s="110">
        <f>Métricas!N95+Métricas!N96+Métricas!N97</f>
        <v>13</v>
      </c>
      <c r="AB10" s="110">
        <f>Métricas!O95+Métricas!O96+Métricas!O97</f>
        <v>11</v>
      </c>
      <c r="AC10" s="110">
        <f>Métricas!P95+Métricas!P96+Métricas!P97</f>
        <v>10</v>
      </c>
      <c r="AD10" s="110">
        <f>Métricas!Q95+Métricas!Q96+Métricas!Q97</f>
        <v>6</v>
      </c>
      <c r="AE10" s="110">
        <f>Métricas!R95+Métricas!R96+Métricas!R97</f>
        <v>5</v>
      </c>
      <c r="AF10" s="110">
        <f>Métricas!S95+Métricas!S96+Métricas!S97</f>
        <v>7</v>
      </c>
      <c r="AG10" s="110">
        <f>Métricas!T95+Métricas!T96+Métricas!T97</f>
        <v>10</v>
      </c>
      <c r="AH10" s="110">
        <f>Métricas!U95+Métricas!U96+Métricas!U97</f>
        <v>7</v>
      </c>
      <c r="AI10" s="110">
        <f>Métricas!V95+Métricas!V96+Métricas!V97</f>
        <v>7</v>
      </c>
      <c r="AJ10" s="110">
        <f>Métricas!W95+Métricas!W96+Métricas!W97</f>
        <v>11</v>
      </c>
      <c r="AK10" s="110">
        <f>Métricas!X95+Métricas!X96+Métricas!X97</f>
        <v>7</v>
      </c>
      <c r="AL10" s="110">
        <f>Métricas!Y95+Métricas!Y96+Métricas!Y97</f>
        <v>0</v>
      </c>
      <c r="AM10" s="110">
        <f>Métricas!Z95+Métricas!Z96+Métricas!Z97</f>
        <v>0</v>
      </c>
      <c r="AN10" s="110">
        <f>Métricas!AA95+Métricas!AA96+Métricas!AA97</f>
        <v>0</v>
      </c>
      <c r="AO10" s="110">
        <f>Métricas!AB95+Métricas!AB96+Métricas!AB97</f>
        <v>0</v>
      </c>
      <c r="AP10" s="110">
        <f>Métricas!AC95+Métricas!AC96+Métricas!AC97</f>
        <v>0</v>
      </c>
      <c r="AQ10" s="110">
        <f>Métricas!AD95+Métricas!AD96+Métricas!AD97</f>
        <v>0</v>
      </c>
    </row>
    <row r="11" spans="2:43" ht="19.5">
      <c r="B11" s="225"/>
      <c r="C11" s="226"/>
      <c r="D11" s="103" t="s">
        <v>114</v>
      </c>
      <c r="E11" s="104" t="s">
        <v>115</v>
      </c>
      <c r="F11" s="107"/>
      <c r="G11" s="108"/>
      <c r="H11" s="109"/>
      <c r="I11" s="111" t="s">
        <v>105</v>
      </c>
      <c r="J11" s="112">
        <v>25</v>
      </c>
      <c r="K11" s="99">
        <f t="shared" si="0"/>
        <v>23</v>
      </c>
      <c r="L11" s="100" t="s">
        <v>106</v>
      </c>
      <c r="M11" s="99">
        <f t="shared" si="1"/>
        <v>25</v>
      </c>
      <c r="N11" s="101" t="s">
        <v>107</v>
      </c>
      <c r="O11" s="113">
        <v>23</v>
      </c>
      <c r="P11" s="106">
        <f>Métricas!C66+Métricas!C67+Métricas!C68+Métricas!C69</f>
        <v>0</v>
      </c>
      <c r="Q11" s="106">
        <f>Métricas!D66+Métricas!D67+Métricas!D68+Métricas!D69</f>
        <v>30</v>
      </c>
      <c r="R11" s="106">
        <f>Métricas!E66+Métricas!E67+Métricas!E68+Métricas!E69</f>
        <v>13</v>
      </c>
      <c r="S11" s="106">
        <f>Métricas!F66+Métricas!F67+Métricas!F68+Métricas!F69</f>
        <v>49</v>
      </c>
      <c r="T11" s="106">
        <f>Métricas!G66+Métricas!G67+Métricas!G68+Métricas!G69</f>
        <v>33</v>
      </c>
      <c r="U11" s="106">
        <f>Métricas!H66+Métricas!H67+Métricas!H68+Métricas!H69</f>
        <v>25</v>
      </c>
      <c r="V11" s="106">
        <f>Métricas!I66+Métricas!I67+Métricas!I68+Métricas!I69</f>
        <v>14</v>
      </c>
      <c r="W11" s="106">
        <f>Métricas!J66+Métricas!J67+Métricas!J68+Métricas!J69</f>
        <v>35</v>
      </c>
      <c r="X11" s="106">
        <f>Métricas!K66+Métricas!K67+Métricas!K68+Métricas!K69</f>
        <v>33</v>
      </c>
      <c r="Y11" s="106">
        <f>Métricas!L66+Métricas!L67+Métricas!L68+Métricas!L69</f>
        <v>13</v>
      </c>
      <c r="Z11" s="106">
        <f>Métricas!M66+Métricas!M67+Métricas!M68+Métricas!M69</f>
        <v>16</v>
      </c>
      <c r="AA11" s="106">
        <f>Métricas!N66+Métricas!N67+Métricas!N68+Métricas!N69</f>
        <v>29</v>
      </c>
      <c r="AB11" s="106">
        <f>Métricas!O66+Métricas!O67+Métricas!O68+Métricas!O69</f>
        <v>16</v>
      </c>
      <c r="AC11" s="106">
        <f>Métricas!P66+Métricas!P67+Métricas!P68+Métricas!P69</f>
        <v>23</v>
      </c>
      <c r="AD11" s="106">
        <f>Métricas!Q66+Métricas!Q67+Métricas!Q68+Métricas!Q69</f>
        <v>20</v>
      </c>
      <c r="AE11" s="106">
        <f>Métricas!R66+Métricas!R67+Métricas!R68+Métricas!R69</f>
        <v>11</v>
      </c>
      <c r="AF11" s="106">
        <f>Métricas!S66+Métricas!S67+Métricas!S68+Métricas!S69</f>
        <v>28</v>
      </c>
      <c r="AG11" s="106">
        <f>Métricas!T66+Métricas!T67+Métricas!T68+Métricas!T69</f>
        <v>17</v>
      </c>
      <c r="AH11" s="106">
        <f>Métricas!U66+Métricas!U67+Métricas!U68+Métricas!U69</f>
        <v>13</v>
      </c>
      <c r="AI11" s="106">
        <f>Métricas!V66+Métricas!V67+Métricas!V68+Métricas!V69</f>
        <v>7</v>
      </c>
      <c r="AJ11" s="106">
        <f>Métricas!W66+Métricas!W67+Métricas!W68+Métricas!W69</f>
        <v>21</v>
      </c>
      <c r="AK11" s="106">
        <f>Métricas!X66+Métricas!X67+Métricas!X68+Métricas!X69</f>
        <v>18</v>
      </c>
      <c r="AL11" s="106">
        <f>Métricas!Y66+Métricas!Y67+Métricas!Y68+Métricas!Y69</f>
        <v>0</v>
      </c>
      <c r="AM11" s="106">
        <f>Métricas!Z66+Métricas!Z67+Métricas!Z68+Métricas!Z69</f>
        <v>0</v>
      </c>
      <c r="AN11" s="106">
        <f>Métricas!AA66+Métricas!AA67+Métricas!AA68+Métricas!AA69</f>
        <v>0</v>
      </c>
      <c r="AO11" s="106">
        <f>Métricas!AB66+Métricas!AB67+Métricas!AB68+Métricas!AB69</f>
        <v>0</v>
      </c>
      <c r="AP11" s="106">
        <f>Métricas!AC66+Métricas!AC67+Métricas!AC68+Métricas!AC69</f>
        <v>0</v>
      </c>
      <c r="AQ11" s="106">
        <f>Métricas!AD66+Métricas!AD67+Métricas!AD68+Métricas!AD69</f>
        <v>0</v>
      </c>
    </row>
    <row r="12" spans="2:43" ht="33.75">
      <c r="B12" s="225"/>
      <c r="C12" s="226">
        <v>2</v>
      </c>
      <c r="D12" s="93" t="s">
        <v>116</v>
      </c>
      <c r="E12" s="94" t="s">
        <v>117</v>
      </c>
      <c r="F12" s="95" t="s">
        <v>102</v>
      </c>
      <c r="G12" s="96" t="s">
        <v>103</v>
      </c>
      <c r="H12" s="97" t="s">
        <v>104</v>
      </c>
      <c r="I12" s="111" t="s">
        <v>107</v>
      </c>
      <c r="J12" s="111">
        <f>SUM(J13:J17)</f>
        <v>200</v>
      </c>
      <c r="K12" s="99">
        <f t="shared" ref="K12:K17" si="3">J12</f>
        <v>200</v>
      </c>
      <c r="L12" s="100" t="s">
        <v>106</v>
      </c>
      <c r="M12" s="99">
        <f t="shared" ref="M12:M17" si="4">O12</f>
        <v>222</v>
      </c>
      <c r="N12" s="114" t="s">
        <v>105</v>
      </c>
      <c r="O12" s="114">
        <f t="shared" ref="O12:AQ12" si="5">SUM(O13:O17)</f>
        <v>222</v>
      </c>
      <c r="P12" s="115">
        <f t="shared" si="5"/>
        <v>0</v>
      </c>
      <c r="Q12" s="115">
        <f t="shared" si="5"/>
        <v>151</v>
      </c>
      <c r="R12" s="115">
        <f t="shared" si="5"/>
        <v>106</v>
      </c>
      <c r="S12" s="115">
        <f t="shared" si="5"/>
        <v>194</v>
      </c>
      <c r="T12" s="115">
        <f t="shared" si="5"/>
        <v>105</v>
      </c>
      <c r="U12" s="115">
        <f t="shared" si="5"/>
        <v>139</v>
      </c>
      <c r="V12" s="115">
        <f t="shared" si="5"/>
        <v>158</v>
      </c>
      <c r="W12" s="115">
        <f t="shared" si="5"/>
        <v>106</v>
      </c>
      <c r="X12" s="115">
        <f t="shared" si="5"/>
        <v>179</v>
      </c>
      <c r="Y12" s="115">
        <f t="shared" si="5"/>
        <v>158</v>
      </c>
      <c r="Z12" s="115">
        <f t="shared" si="5"/>
        <v>160</v>
      </c>
      <c r="AA12" s="115">
        <f t="shared" si="5"/>
        <v>185</v>
      </c>
      <c r="AB12" s="115">
        <f t="shared" si="5"/>
        <v>123</v>
      </c>
      <c r="AC12" s="115">
        <f t="shared" si="5"/>
        <v>142</v>
      </c>
      <c r="AD12" s="115">
        <f t="shared" si="5"/>
        <v>86</v>
      </c>
      <c r="AE12" s="102">
        <f t="shared" si="5"/>
        <v>189</v>
      </c>
      <c r="AF12" s="102">
        <f t="shared" si="5"/>
        <v>183</v>
      </c>
      <c r="AG12" s="102">
        <f t="shared" si="5"/>
        <v>117</v>
      </c>
      <c r="AH12" s="102">
        <f t="shared" si="5"/>
        <v>179</v>
      </c>
      <c r="AI12" s="102">
        <f t="shared" si="5"/>
        <v>132</v>
      </c>
      <c r="AJ12" s="102">
        <f t="shared" si="5"/>
        <v>169</v>
      </c>
      <c r="AK12" s="102">
        <f t="shared" si="5"/>
        <v>168</v>
      </c>
      <c r="AL12" s="102">
        <f t="shared" si="5"/>
        <v>0</v>
      </c>
      <c r="AM12" s="102">
        <f t="shared" si="5"/>
        <v>0</v>
      </c>
      <c r="AN12" s="102">
        <f t="shared" si="5"/>
        <v>0</v>
      </c>
      <c r="AO12" s="102">
        <f t="shared" si="5"/>
        <v>0</v>
      </c>
      <c r="AP12" s="102">
        <f t="shared" si="5"/>
        <v>0</v>
      </c>
      <c r="AQ12" s="102">
        <f t="shared" si="5"/>
        <v>0</v>
      </c>
    </row>
    <row r="13" spans="2:43">
      <c r="B13" s="225"/>
      <c r="C13" s="226"/>
      <c r="D13" s="103" t="s">
        <v>108</v>
      </c>
      <c r="E13" s="116" t="s">
        <v>118</v>
      </c>
      <c r="F13" s="95"/>
      <c r="G13" s="96"/>
      <c r="H13" s="97"/>
      <c r="I13" s="111" t="s">
        <v>107</v>
      </c>
      <c r="J13" s="111">
        <v>48</v>
      </c>
      <c r="K13" s="99">
        <f t="shared" si="3"/>
        <v>48</v>
      </c>
      <c r="L13" s="100" t="s">
        <v>106</v>
      </c>
      <c r="M13" s="99">
        <f t="shared" si="4"/>
        <v>54</v>
      </c>
      <c r="N13" s="114" t="s">
        <v>105</v>
      </c>
      <c r="O13" s="114">
        <v>54</v>
      </c>
      <c r="P13" s="117">
        <f>Métricas!C157+Métricas!C156</f>
        <v>0</v>
      </c>
      <c r="Q13" s="117">
        <f>Métricas!D157+Métricas!D156</f>
        <v>22</v>
      </c>
      <c r="R13" s="117">
        <f>Métricas!E157+Métricas!E156</f>
        <v>16</v>
      </c>
      <c r="S13" s="117">
        <f>Métricas!F157+Métricas!F156</f>
        <v>21</v>
      </c>
      <c r="T13" s="117">
        <f>Métricas!G157+Métricas!G156</f>
        <v>20</v>
      </c>
      <c r="U13" s="117">
        <f>Métricas!H157+Métricas!H156</f>
        <v>36</v>
      </c>
      <c r="V13" s="117">
        <f>Métricas!I157+Métricas!I156</f>
        <v>15</v>
      </c>
      <c r="W13" s="117">
        <f>Métricas!J157+Métricas!J156</f>
        <v>25</v>
      </c>
      <c r="X13" s="117">
        <f>Métricas!K157+Métricas!K156</f>
        <v>38</v>
      </c>
      <c r="Y13" s="117">
        <f>Métricas!L157+Métricas!L156</f>
        <v>18</v>
      </c>
      <c r="Z13" s="117">
        <f>Métricas!M157+Métricas!M156</f>
        <v>31</v>
      </c>
      <c r="AA13" s="117">
        <f>Métricas!N157+Métricas!N156</f>
        <v>28</v>
      </c>
      <c r="AB13" s="117">
        <f>Métricas!O157+Métricas!O156</f>
        <v>33</v>
      </c>
      <c r="AC13" s="117">
        <f>Métricas!P157+Métricas!P156</f>
        <v>35</v>
      </c>
      <c r="AD13" s="117">
        <f>Métricas!Q157+Métricas!Q156</f>
        <v>18</v>
      </c>
      <c r="AE13" s="117">
        <f>Métricas!R157+Métricas!R156</f>
        <v>35</v>
      </c>
      <c r="AF13" s="117">
        <f>Métricas!S157+Métricas!S156</f>
        <v>43</v>
      </c>
      <c r="AG13" s="117">
        <f>Métricas!T157+Métricas!T156</f>
        <v>25</v>
      </c>
      <c r="AH13" s="117">
        <f>Métricas!U157+Métricas!U156</f>
        <v>43</v>
      </c>
      <c r="AI13" s="117">
        <f>Métricas!V157+Métricas!V156</f>
        <v>26</v>
      </c>
      <c r="AJ13" s="117">
        <f>Métricas!W157+Métricas!W156</f>
        <v>26</v>
      </c>
      <c r="AK13" s="117">
        <f>Métricas!X157+Métricas!X156</f>
        <v>50</v>
      </c>
      <c r="AL13" s="117">
        <f>Métricas!Y157+Métricas!Y156</f>
        <v>0</v>
      </c>
      <c r="AM13" s="117">
        <f>Métricas!Z157+Métricas!Z156</f>
        <v>0</v>
      </c>
      <c r="AN13" s="117">
        <f>Métricas!AA157+Métricas!AA156</f>
        <v>0</v>
      </c>
      <c r="AO13" s="117">
        <f>Métricas!AB157+Métricas!AB156</f>
        <v>0</v>
      </c>
      <c r="AP13" s="117">
        <f>Métricas!AC157+Métricas!AC156</f>
        <v>0</v>
      </c>
      <c r="AQ13" s="117">
        <f>Métricas!AD157+Métricas!AD156</f>
        <v>0</v>
      </c>
    </row>
    <row r="14" spans="2:43" ht="15">
      <c r="B14" s="225"/>
      <c r="C14" s="226"/>
      <c r="D14" s="103" t="s">
        <v>109</v>
      </c>
      <c r="E14" s="116" t="s">
        <v>119</v>
      </c>
      <c r="F14" s="95"/>
      <c r="G14" s="96"/>
      <c r="H14" s="97"/>
      <c r="I14" s="111" t="s">
        <v>107</v>
      </c>
      <c r="J14" s="111">
        <v>86</v>
      </c>
      <c r="K14" s="99">
        <f t="shared" si="3"/>
        <v>86</v>
      </c>
      <c r="L14" s="100" t="s">
        <v>106</v>
      </c>
      <c r="M14" s="99">
        <f t="shared" si="4"/>
        <v>95</v>
      </c>
      <c r="N14" s="114" t="s">
        <v>105</v>
      </c>
      <c r="O14" s="114">
        <v>95</v>
      </c>
      <c r="P14" s="117">
        <f>Métricas!C129</f>
        <v>0</v>
      </c>
      <c r="Q14" s="117">
        <f>Métricas!D129</f>
        <v>82</v>
      </c>
      <c r="R14" s="117">
        <f>Métricas!E129</f>
        <v>72</v>
      </c>
      <c r="S14" s="117">
        <f>Métricas!F129</f>
        <v>117</v>
      </c>
      <c r="T14" s="117">
        <f>Métricas!G129</f>
        <v>59</v>
      </c>
      <c r="U14" s="117">
        <f>Métricas!H129</f>
        <v>68</v>
      </c>
      <c r="V14" s="117">
        <f>Métricas!I129</f>
        <v>89</v>
      </c>
      <c r="W14" s="117">
        <f>Métricas!J129</f>
        <v>60</v>
      </c>
      <c r="X14" s="117">
        <f>Métricas!K129</f>
        <v>103</v>
      </c>
      <c r="Y14" s="117">
        <f>Métricas!L129</f>
        <v>96</v>
      </c>
      <c r="Z14" s="117">
        <f>Métricas!M129</f>
        <v>78</v>
      </c>
      <c r="AA14" s="117">
        <f>Métricas!N129</f>
        <v>109</v>
      </c>
      <c r="AB14" s="117">
        <f>Métricas!O129</f>
        <v>47</v>
      </c>
      <c r="AC14" s="117">
        <f>Métricas!P129</f>
        <v>65</v>
      </c>
      <c r="AD14" s="117">
        <f>Métricas!Q129</f>
        <v>41</v>
      </c>
      <c r="AE14" s="102">
        <f>Métricas!R129</f>
        <v>109</v>
      </c>
      <c r="AF14" s="102">
        <f>Métricas!S129</f>
        <v>103</v>
      </c>
      <c r="AG14" s="102">
        <f>Métricas!T129</f>
        <v>46</v>
      </c>
      <c r="AH14" s="102">
        <f>Métricas!U129</f>
        <v>86</v>
      </c>
      <c r="AI14" s="102">
        <f>Métricas!V129</f>
        <v>47</v>
      </c>
      <c r="AJ14" s="102">
        <f>Métricas!W129</f>
        <v>94</v>
      </c>
      <c r="AK14" s="102">
        <f>Métricas!X129</f>
        <v>95</v>
      </c>
      <c r="AL14" s="102">
        <f>Métricas!Y129</f>
        <v>0</v>
      </c>
      <c r="AM14" s="102">
        <f>Métricas!Z129</f>
        <v>0</v>
      </c>
      <c r="AN14" s="102">
        <f>Métricas!AA129</f>
        <v>0</v>
      </c>
      <c r="AO14" s="102">
        <f>Métricas!AB129</f>
        <v>0</v>
      </c>
      <c r="AP14" s="102">
        <f>Métricas!AC129</f>
        <v>0</v>
      </c>
      <c r="AQ14" s="117">
        <f>Métricas!AD129</f>
        <v>0</v>
      </c>
    </row>
    <row r="15" spans="2:43" ht="15">
      <c r="B15" s="225"/>
      <c r="C15" s="226"/>
      <c r="D15" s="103" t="s">
        <v>111</v>
      </c>
      <c r="E15" s="116" t="s">
        <v>119</v>
      </c>
      <c r="F15" s="95"/>
      <c r="G15" s="96"/>
      <c r="H15" s="97"/>
      <c r="I15" s="111" t="s">
        <v>107</v>
      </c>
      <c r="J15" s="111">
        <v>22</v>
      </c>
      <c r="K15" s="99">
        <f t="shared" si="3"/>
        <v>22</v>
      </c>
      <c r="L15" s="100" t="s">
        <v>106</v>
      </c>
      <c r="M15" s="99">
        <f t="shared" si="4"/>
        <v>24</v>
      </c>
      <c r="N15" s="114" t="s">
        <v>105</v>
      </c>
      <c r="O15" s="114">
        <v>24</v>
      </c>
      <c r="P15" s="117">
        <f>Métricas!C41</f>
        <v>0</v>
      </c>
      <c r="Q15" s="117">
        <f>Métricas!D41</f>
        <v>22</v>
      </c>
      <c r="R15" s="117">
        <f>Métricas!E41</f>
        <v>12</v>
      </c>
      <c r="S15" s="117">
        <f>Métricas!F41</f>
        <v>13</v>
      </c>
      <c r="T15" s="117">
        <f>Métricas!G41</f>
        <v>0</v>
      </c>
      <c r="U15" s="117">
        <f>Métricas!H41</f>
        <v>10</v>
      </c>
      <c r="V15" s="117">
        <f>Métricas!I41</f>
        <v>24</v>
      </c>
      <c r="W15" s="117">
        <f>Métricas!J41</f>
        <v>1</v>
      </c>
      <c r="X15" s="117">
        <f>Métricas!K41</f>
        <v>6</v>
      </c>
      <c r="Y15" s="117">
        <f>Métricas!L41</f>
        <v>8</v>
      </c>
      <c r="Z15" s="117">
        <f>Métricas!M41</f>
        <v>28</v>
      </c>
      <c r="AA15" s="117">
        <f>Métricas!N41</f>
        <v>16</v>
      </c>
      <c r="AB15" s="117">
        <f>Métricas!O41</f>
        <v>14</v>
      </c>
      <c r="AC15" s="117">
        <f>Métricas!P41</f>
        <v>4</v>
      </c>
      <c r="AD15" s="117">
        <f>Métricas!Q41</f>
        <v>5</v>
      </c>
      <c r="AE15" s="102">
        <f>Métricas!R41</f>
        <v>12</v>
      </c>
      <c r="AF15" s="102">
        <f>Métricas!S41</f>
        <v>16</v>
      </c>
      <c r="AG15" s="102">
        <f>Métricas!T41</f>
        <v>12</v>
      </c>
      <c r="AH15" s="102">
        <f>Métricas!U41</f>
        <v>0</v>
      </c>
      <c r="AI15" s="102">
        <f>Métricas!V41</f>
        <v>37</v>
      </c>
      <c r="AJ15" s="102">
        <f>Métricas!W41</f>
        <v>11</v>
      </c>
      <c r="AK15" s="102">
        <f>Métricas!X41</f>
        <v>6</v>
      </c>
      <c r="AL15" s="102">
        <f>Métricas!Y41</f>
        <v>0</v>
      </c>
      <c r="AM15" s="102">
        <f>Métricas!Z41</f>
        <v>0</v>
      </c>
      <c r="AN15" s="102">
        <f>Métricas!AA41</f>
        <v>0</v>
      </c>
      <c r="AO15" s="102">
        <f>Métricas!AB41</f>
        <v>0</v>
      </c>
      <c r="AP15" s="102">
        <f>Métricas!AC41</f>
        <v>0</v>
      </c>
      <c r="AQ15" s="117">
        <f>Métricas!AD41</f>
        <v>0</v>
      </c>
    </row>
    <row r="16" spans="2:43">
      <c r="B16" s="225"/>
      <c r="C16" s="226"/>
      <c r="D16" s="103" t="s">
        <v>112</v>
      </c>
      <c r="E16" s="116" t="s">
        <v>118</v>
      </c>
      <c r="F16" s="107"/>
      <c r="G16" s="108"/>
      <c r="H16" s="118"/>
      <c r="I16" s="111" t="s">
        <v>107</v>
      </c>
      <c r="J16" s="111">
        <v>10</v>
      </c>
      <c r="K16" s="99">
        <f t="shared" si="3"/>
        <v>10</v>
      </c>
      <c r="L16" s="100" t="s">
        <v>106</v>
      </c>
      <c r="M16" s="99">
        <f t="shared" si="4"/>
        <v>11</v>
      </c>
      <c r="N16" s="114" t="s">
        <v>105</v>
      </c>
      <c r="O16" s="114">
        <v>11</v>
      </c>
      <c r="P16" s="117">
        <f>Métricas!C99+Métricas!C98</f>
        <v>0</v>
      </c>
      <c r="Q16" s="117">
        <f>Métricas!D99+Métricas!D98</f>
        <v>5</v>
      </c>
      <c r="R16" s="117">
        <f>Métricas!E99+Métricas!E98</f>
        <v>2</v>
      </c>
      <c r="S16" s="117">
        <f>Métricas!F99+Métricas!F98</f>
        <v>12</v>
      </c>
      <c r="T16" s="117">
        <f>Métricas!G99+Métricas!G98</f>
        <v>4</v>
      </c>
      <c r="U16" s="117">
        <f>Métricas!H99+Métricas!H98</f>
        <v>6</v>
      </c>
      <c r="V16" s="117">
        <f>Métricas!I99+Métricas!I98</f>
        <v>4</v>
      </c>
      <c r="W16" s="117">
        <f>Métricas!J99+Métricas!J98</f>
        <v>3</v>
      </c>
      <c r="X16" s="117">
        <f>Métricas!K99+Métricas!K98</f>
        <v>1</v>
      </c>
      <c r="Y16" s="117">
        <f>Métricas!L99+Métricas!L98</f>
        <v>12</v>
      </c>
      <c r="Z16" s="117">
        <f>Métricas!M99+Métricas!M98</f>
        <v>3</v>
      </c>
      <c r="AA16" s="117">
        <f>Métricas!N99+Métricas!N98</f>
        <v>12</v>
      </c>
      <c r="AB16" s="117">
        <f>Métricas!O99+Métricas!O98</f>
        <v>5</v>
      </c>
      <c r="AC16" s="117">
        <f>Métricas!P99+Métricas!P98</f>
        <v>9</v>
      </c>
      <c r="AD16" s="117">
        <f>Métricas!Q99+Métricas!Q98</f>
        <v>7</v>
      </c>
      <c r="AE16" s="117">
        <f>Métricas!R99+Métricas!R98</f>
        <v>7</v>
      </c>
      <c r="AF16" s="117">
        <f>Métricas!S99+Métricas!S98</f>
        <v>3</v>
      </c>
      <c r="AG16" s="117">
        <f>Métricas!T99+Métricas!T98</f>
        <v>11</v>
      </c>
      <c r="AH16" s="117">
        <f>Métricas!U99+Métricas!U98</f>
        <v>12</v>
      </c>
      <c r="AI16" s="117">
        <f>Métricas!V99+Métricas!V98</f>
        <v>9</v>
      </c>
      <c r="AJ16" s="117">
        <f>Métricas!W99+Métricas!W98</f>
        <v>12</v>
      </c>
      <c r="AK16" s="117">
        <f>Métricas!X99+Métricas!X98</f>
        <v>12</v>
      </c>
      <c r="AL16" s="117">
        <f>Métricas!Y99+Métricas!Y98</f>
        <v>0</v>
      </c>
      <c r="AM16" s="117">
        <f>Métricas!Z99+Métricas!Z98</f>
        <v>0</v>
      </c>
      <c r="AN16" s="117">
        <f>Métricas!AA99+Métricas!AA98</f>
        <v>0</v>
      </c>
      <c r="AO16" s="117">
        <f>Métricas!AB99+Métricas!AB98</f>
        <v>0</v>
      </c>
      <c r="AP16" s="117">
        <f>Métricas!AC99+Métricas!AC98</f>
        <v>0</v>
      </c>
      <c r="AQ16" s="117">
        <f>Métricas!AD99+Métricas!AD98</f>
        <v>0</v>
      </c>
    </row>
    <row r="17" spans="1:43">
      <c r="B17" s="225"/>
      <c r="C17" s="226"/>
      <c r="D17" s="103" t="s">
        <v>114</v>
      </c>
      <c r="E17" s="116" t="s">
        <v>119</v>
      </c>
      <c r="F17" s="107"/>
      <c r="G17" s="108"/>
      <c r="H17" s="118"/>
      <c r="I17" s="111" t="s">
        <v>107</v>
      </c>
      <c r="J17" s="111">
        <v>34</v>
      </c>
      <c r="K17" s="99">
        <f t="shared" si="3"/>
        <v>34</v>
      </c>
      <c r="L17" s="100" t="s">
        <v>106</v>
      </c>
      <c r="M17" s="99">
        <f t="shared" si="4"/>
        <v>38</v>
      </c>
      <c r="N17" s="114" t="s">
        <v>105</v>
      </c>
      <c r="O17" s="114">
        <v>38</v>
      </c>
      <c r="P17" s="117">
        <f>Métricas!C70</f>
        <v>0</v>
      </c>
      <c r="Q17" s="117">
        <f>Métricas!D70</f>
        <v>20</v>
      </c>
      <c r="R17" s="117">
        <f>Métricas!E70</f>
        <v>4</v>
      </c>
      <c r="S17" s="117">
        <f>Métricas!F70</f>
        <v>31</v>
      </c>
      <c r="T17" s="117">
        <f>Métricas!G70</f>
        <v>22</v>
      </c>
      <c r="U17" s="117">
        <f>Métricas!H70</f>
        <v>19</v>
      </c>
      <c r="V17" s="117">
        <f>Métricas!I70</f>
        <v>26</v>
      </c>
      <c r="W17" s="117">
        <f>Métricas!J70</f>
        <v>17</v>
      </c>
      <c r="X17" s="117">
        <f>Métricas!K70</f>
        <v>31</v>
      </c>
      <c r="Y17" s="117">
        <f>Métricas!L70</f>
        <v>24</v>
      </c>
      <c r="Z17" s="117">
        <f>Métricas!M70</f>
        <v>20</v>
      </c>
      <c r="AA17" s="117">
        <f>Métricas!N70</f>
        <v>20</v>
      </c>
      <c r="AB17" s="117">
        <f>Métricas!O70</f>
        <v>24</v>
      </c>
      <c r="AC17" s="117">
        <f>Métricas!P70</f>
        <v>29</v>
      </c>
      <c r="AD17" s="117">
        <f>Métricas!Q70</f>
        <v>15</v>
      </c>
      <c r="AE17" s="102">
        <f>Métricas!R70</f>
        <v>26</v>
      </c>
      <c r="AF17" s="102">
        <f>Métricas!S70</f>
        <v>18</v>
      </c>
      <c r="AG17" s="102">
        <f>Métricas!T70</f>
        <v>23</v>
      </c>
      <c r="AH17" s="102">
        <f>Métricas!U70</f>
        <v>38</v>
      </c>
      <c r="AI17" s="102">
        <f>Métricas!V70</f>
        <v>13</v>
      </c>
      <c r="AJ17" s="102">
        <f>Métricas!W70</f>
        <v>26</v>
      </c>
      <c r="AK17" s="102">
        <f>Métricas!X70</f>
        <v>5</v>
      </c>
      <c r="AL17" s="102">
        <f>Métricas!Y70</f>
        <v>0</v>
      </c>
      <c r="AM17" s="102">
        <f>Métricas!Z70</f>
        <v>0</v>
      </c>
      <c r="AN17" s="102">
        <f>Métricas!AA70</f>
        <v>0</v>
      </c>
      <c r="AO17" s="102">
        <f>Métricas!AB70</f>
        <v>0</v>
      </c>
      <c r="AP17" s="102">
        <f>Métricas!AC70</f>
        <v>0</v>
      </c>
      <c r="AQ17" s="117">
        <f>Métricas!AD70</f>
        <v>0</v>
      </c>
    </row>
    <row r="18" spans="1:43" ht="33.75">
      <c r="B18" s="225"/>
      <c r="C18" s="226">
        <v>3</v>
      </c>
      <c r="D18" s="93" t="s">
        <v>120</v>
      </c>
      <c r="E18" s="94" t="s">
        <v>121</v>
      </c>
      <c r="F18" s="95" t="s">
        <v>102</v>
      </c>
      <c r="G18" s="96" t="s">
        <v>103</v>
      </c>
      <c r="H18" s="97" t="s">
        <v>104</v>
      </c>
      <c r="I18" s="111" t="s">
        <v>105</v>
      </c>
      <c r="J18" s="111">
        <f>SUM(J19:J23)</f>
        <v>1316</v>
      </c>
      <c r="K18" s="119">
        <f t="shared" ref="K18:K46" si="6">O18</f>
        <v>1190</v>
      </c>
      <c r="L18" s="120" t="s">
        <v>122</v>
      </c>
      <c r="M18" s="119">
        <f t="shared" ref="M18:M46" si="7">J18</f>
        <v>1316</v>
      </c>
      <c r="N18" s="114" t="s">
        <v>107</v>
      </c>
      <c r="O18" s="114">
        <f t="shared" ref="O18:AQ18" si="8">SUM(O19:O23)</f>
        <v>1190</v>
      </c>
      <c r="P18" s="117">
        <f t="shared" si="8"/>
        <v>0</v>
      </c>
      <c r="Q18" s="117">
        <f t="shared" si="8"/>
        <v>1447</v>
      </c>
      <c r="R18" s="117">
        <f t="shared" si="8"/>
        <v>1468</v>
      </c>
      <c r="S18" s="117">
        <f t="shared" si="8"/>
        <v>1454</v>
      </c>
      <c r="T18" s="117">
        <f t="shared" si="8"/>
        <v>1487</v>
      </c>
      <c r="U18" s="117">
        <f t="shared" si="8"/>
        <v>1490</v>
      </c>
      <c r="V18" s="117">
        <f t="shared" si="8"/>
        <v>1503</v>
      </c>
      <c r="W18" s="117">
        <f t="shared" si="8"/>
        <v>1589</v>
      </c>
      <c r="X18" s="117">
        <f t="shared" si="8"/>
        <v>1568</v>
      </c>
      <c r="Y18" s="117">
        <f t="shared" si="8"/>
        <v>1554</v>
      </c>
      <c r="Z18" s="117">
        <f t="shared" si="8"/>
        <v>1406</v>
      </c>
      <c r="AA18" s="117">
        <f t="shared" si="8"/>
        <v>1392</v>
      </c>
      <c r="AB18" s="117">
        <f t="shared" si="8"/>
        <v>1397</v>
      </c>
      <c r="AC18" s="117">
        <f t="shared" si="8"/>
        <v>1355</v>
      </c>
      <c r="AD18" s="117">
        <f t="shared" si="8"/>
        <v>1403</v>
      </c>
      <c r="AE18" s="102">
        <f t="shared" si="8"/>
        <v>1396</v>
      </c>
      <c r="AF18" s="102">
        <f t="shared" si="8"/>
        <v>1367</v>
      </c>
      <c r="AG18" s="102">
        <f t="shared" si="8"/>
        <v>1382</v>
      </c>
      <c r="AH18" s="102">
        <f t="shared" si="8"/>
        <v>1341</v>
      </c>
      <c r="AI18" s="102">
        <f t="shared" si="8"/>
        <v>1360</v>
      </c>
      <c r="AJ18" s="102">
        <f t="shared" si="8"/>
        <v>1356</v>
      </c>
      <c r="AK18" s="102">
        <f t="shared" si="8"/>
        <v>1335</v>
      </c>
      <c r="AL18" s="102">
        <f t="shared" si="8"/>
        <v>0</v>
      </c>
      <c r="AM18" s="102">
        <f t="shared" si="8"/>
        <v>0</v>
      </c>
      <c r="AN18" s="102">
        <f t="shared" si="8"/>
        <v>0</v>
      </c>
      <c r="AO18" s="102">
        <f t="shared" si="8"/>
        <v>0</v>
      </c>
      <c r="AP18" s="102">
        <f t="shared" si="8"/>
        <v>0</v>
      </c>
      <c r="AQ18" s="102">
        <f t="shared" si="8"/>
        <v>0</v>
      </c>
    </row>
    <row r="19" spans="1:43">
      <c r="B19" s="225"/>
      <c r="C19" s="226"/>
      <c r="D19" s="103" t="s">
        <v>108</v>
      </c>
      <c r="E19" s="121"/>
      <c r="F19" s="95"/>
      <c r="G19" s="96"/>
      <c r="H19" s="97"/>
      <c r="I19" s="111" t="s">
        <v>105</v>
      </c>
      <c r="J19" s="111">
        <v>257</v>
      </c>
      <c r="K19" s="119">
        <f t="shared" si="6"/>
        <v>233</v>
      </c>
      <c r="L19" s="120" t="s">
        <v>122</v>
      </c>
      <c r="M19" s="119">
        <f t="shared" si="7"/>
        <v>257</v>
      </c>
      <c r="N19" s="114" t="s">
        <v>107</v>
      </c>
      <c r="O19" s="114">
        <v>233</v>
      </c>
      <c r="P19" s="117">
        <f>Métricas!C153+Métricas!C154+Métricas!C155-Métricas!C156-Métricas!C157</f>
        <v>0</v>
      </c>
      <c r="Q19" s="117">
        <f>Métricas!D153+Métricas!D154+Métricas!D155-Métricas!D156-Métricas!D157</f>
        <v>223</v>
      </c>
      <c r="R19" s="117">
        <f>Métricas!E153+Métricas!E154+Métricas!E155-Métricas!E156-Métricas!E157</f>
        <v>224</v>
      </c>
      <c r="S19" s="117">
        <f>Métricas!F153+Métricas!F154+Métricas!F155-Métricas!F156-Métricas!F157</f>
        <v>247</v>
      </c>
      <c r="T19" s="117">
        <f>Métricas!G153+Métricas!G154+Métricas!G155-Métricas!G156-Métricas!G157</f>
        <v>249</v>
      </c>
      <c r="U19" s="117">
        <f>Métricas!H153+Métricas!H154+Métricas!H155-Métricas!H156-Métricas!H157</f>
        <v>244</v>
      </c>
      <c r="V19" s="117">
        <f>Métricas!I153+Métricas!I154+Métricas!I155-Métricas!I156-Métricas!I157</f>
        <v>249</v>
      </c>
      <c r="W19" s="117">
        <f>Métricas!J153+Métricas!J154+Métricas!J155-Métricas!J156-Métricas!J157</f>
        <v>265</v>
      </c>
      <c r="X19" s="117">
        <f>Métricas!K153+Métricas!K154+Métricas!K155-Métricas!K156-Métricas!K157</f>
        <v>247</v>
      </c>
      <c r="Y19" s="117">
        <f>Métricas!L153+Métricas!L154+Métricas!L155-Métricas!L156-Métricas!L157</f>
        <v>256</v>
      </c>
      <c r="Z19" s="117">
        <f>Métricas!M153+Métricas!M154+Métricas!M155-Métricas!M156-Métricas!M157</f>
        <v>265</v>
      </c>
      <c r="AA19" s="117">
        <f>Métricas!N153+Métricas!N154+Métricas!N155-Métricas!N156-Métricas!N157</f>
        <v>250</v>
      </c>
      <c r="AB19" s="117">
        <f>Métricas!O153+Métricas!O154+Métricas!O155-Métricas!O156-Métricas!O157</f>
        <v>233</v>
      </c>
      <c r="AC19" s="117">
        <f>Métricas!P153+Métricas!P154+Métricas!P155-Métricas!P156-Métricas!P157</f>
        <v>212</v>
      </c>
      <c r="AD19" s="117">
        <f>Métricas!Q153+Métricas!Q154+Métricas!Q155-Métricas!Q156-Métricas!Q157</f>
        <v>224</v>
      </c>
      <c r="AE19" s="117">
        <f>Métricas!R153+Métricas!R154+Métricas!R155-Métricas!R156-Métricas!R157</f>
        <v>225</v>
      </c>
      <c r="AF19" s="117">
        <f>Métricas!S153+Métricas!S154+Métricas!S155-Métricas!S156-Métricas!S157</f>
        <v>218</v>
      </c>
      <c r="AG19" s="117">
        <f>Métricas!T153+Métricas!T154+Métricas!T155-Métricas!T156-Métricas!T157</f>
        <v>212</v>
      </c>
      <c r="AH19" s="117">
        <f>Métricas!U153+Métricas!U154+Métricas!U155-Métricas!U156-Métricas!U157</f>
        <v>192</v>
      </c>
      <c r="AI19" s="117">
        <f>Métricas!V153+Métricas!V154+Métricas!V155-Métricas!V156-Métricas!V157</f>
        <v>204</v>
      </c>
      <c r="AJ19" s="117">
        <f>Métricas!W153+Métricas!W154+Métricas!W155-Métricas!W156-Métricas!W157</f>
        <v>230</v>
      </c>
      <c r="AK19" s="117">
        <f>Métricas!X153+Métricas!X154+Métricas!X155-Métricas!X156-Métricas!X157</f>
        <v>208</v>
      </c>
      <c r="AL19" s="117">
        <f>Métricas!Y153+Métricas!Y154+Métricas!Y155-Métricas!Y156-Métricas!Y157</f>
        <v>0</v>
      </c>
      <c r="AM19" s="117">
        <f>Métricas!Z153+Métricas!Z154+Métricas!Z155-Métricas!Z156-Métricas!Z157</f>
        <v>0</v>
      </c>
      <c r="AN19" s="117">
        <f>Métricas!AA153+Métricas!AA154+Métricas!AA155-Métricas!AA156-Métricas!AA157</f>
        <v>0</v>
      </c>
      <c r="AO19" s="117">
        <f>Métricas!AB153+Métricas!AB154+Métricas!AB155-Métricas!AB156-Métricas!AB157</f>
        <v>0</v>
      </c>
      <c r="AP19" s="117">
        <f>Métricas!AC153+Métricas!AC154+Métricas!AC155-Métricas!AC156-Métricas!AC157</f>
        <v>0</v>
      </c>
      <c r="AQ19" s="117">
        <f>Métricas!AD153+Métricas!AD154+Métricas!AD155-Métricas!AD156-Métricas!AD157</f>
        <v>0</v>
      </c>
    </row>
    <row r="20" spans="1:43">
      <c r="B20" s="225"/>
      <c r="C20" s="226"/>
      <c r="D20" s="103" t="s">
        <v>109</v>
      </c>
      <c r="E20" s="121"/>
      <c r="F20" s="95"/>
      <c r="G20" s="96"/>
      <c r="H20" s="97"/>
      <c r="I20" s="111" t="s">
        <v>105</v>
      </c>
      <c r="J20" s="111">
        <v>106</v>
      </c>
      <c r="K20" s="119">
        <f t="shared" si="6"/>
        <v>96</v>
      </c>
      <c r="L20" s="120" t="s">
        <v>122</v>
      </c>
      <c r="M20" s="119">
        <f t="shared" si="7"/>
        <v>106</v>
      </c>
      <c r="N20" s="114" t="s">
        <v>107</v>
      </c>
      <c r="O20" s="114">
        <v>96</v>
      </c>
      <c r="P20" s="117">
        <f>Métricas!C125+Métricas!C126+Métricas!C127+Métricas!C128-Métricas!C129</f>
        <v>0</v>
      </c>
      <c r="Q20" s="117">
        <f>Métricas!D125+Métricas!D126+Métricas!D127+Métricas!D128-Métricas!D129</f>
        <v>580</v>
      </c>
      <c r="R20" s="117">
        <f>Métricas!E125+Métricas!E126+Métricas!E127+Métricas!E128-Métricas!E129</f>
        <v>597</v>
      </c>
      <c r="S20" s="117">
        <f>Métricas!F125+Métricas!F126+Métricas!F127+Métricas!F128-Métricas!F129</f>
        <v>560</v>
      </c>
      <c r="T20" s="117">
        <f>Métricas!G125+Métricas!G126+Métricas!G127+Métricas!G128-Métricas!G129</f>
        <v>573</v>
      </c>
      <c r="U20" s="117">
        <f>Métricas!H125+Métricas!H126+Métricas!H127+Métricas!H128-Métricas!H129</f>
        <v>576</v>
      </c>
      <c r="V20" s="117">
        <f>Métricas!I125+Métricas!I126+Métricas!I127+Métricas!I128-Métricas!I129</f>
        <v>597</v>
      </c>
      <c r="W20" s="117">
        <f>Métricas!J125+Métricas!J126+Métricas!J127+Métricas!J128-Métricas!J129</f>
        <v>640</v>
      </c>
      <c r="X20" s="117">
        <f>Métricas!K125+Métricas!K126+Métricas!K127+Métricas!K128-Métricas!K129</f>
        <v>615</v>
      </c>
      <c r="Y20" s="117">
        <f>Métricas!L125+Métricas!L126+Métricas!L127+Métricas!L128-Métricas!L129</f>
        <v>604</v>
      </c>
      <c r="Z20" s="117">
        <f>Métricas!M125+Métricas!M126+Métricas!M127+Métricas!M128-Métricas!M129</f>
        <v>605</v>
      </c>
      <c r="AA20" s="117">
        <f>Métricas!N125+Métricas!N126+Métricas!N127+Métricas!N128-Métricas!N129</f>
        <v>578</v>
      </c>
      <c r="AB20" s="117">
        <f>Métricas!O125+Métricas!O126+Métricas!O127+Métricas!O128-Métricas!O129</f>
        <v>615</v>
      </c>
      <c r="AC20" s="117">
        <f>Métricas!P125+Métricas!P126+Métricas!P127+Métricas!P128-Métricas!P129</f>
        <v>603</v>
      </c>
      <c r="AD20" s="117">
        <f>Métricas!Q125+Métricas!Q126+Métricas!Q127+Métricas!Q128-Métricas!Q129</f>
        <v>627</v>
      </c>
      <c r="AE20" s="117">
        <f>Métricas!R125+Métricas!R126+Métricas!R127+Métricas!R128-Métricas!R129</f>
        <v>619</v>
      </c>
      <c r="AF20" s="117">
        <f>Métricas!S125+Métricas!S126+Métricas!S127+Métricas!S128-Métricas!S129</f>
        <v>601</v>
      </c>
      <c r="AG20" s="117">
        <f>Métricas!T125+Métricas!T126+Métricas!T127+Métricas!T128-Métricas!T129</f>
        <v>643</v>
      </c>
      <c r="AH20" s="117">
        <f>Métricas!U125+Métricas!U126+Métricas!U127+Métricas!U128-Métricas!U129</f>
        <v>625</v>
      </c>
      <c r="AI20" s="117">
        <f>Métricas!V125+Métricas!V126+Métricas!V127+Métricas!V128-Métricas!V129</f>
        <v>667</v>
      </c>
      <c r="AJ20" s="117">
        <f>Métricas!W125+Métricas!W126+Métricas!W127+Métricas!W128-Métricas!W129</f>
        <v>652</v>
      </c>
      <c r="AK20" s="117">
        <f>Métricas!X125+Métricas!X126+Métricas!X127+Métricas!X128-Métricas!X129</f>
        <v>641</v>
      </c>
      <c r="AL20" s="117">
        <f>Métricas!Y125+Métricas!Y126+Métricas!Y127+Métricas!Y128-Métricas!Y129</f>
        <v>0</v>
      </c>
      <c r="AM20" s="117">
        <f>Métricas!Z125+Métricas!Z126+Métricas!Z127+Métricas!Z128-Métricas!Z129</f>
        <v>0</v>
      </c>
      <c r="AN20" s="117">
        <f>Métricas!AA125+Métricas!AA126+Métricas!AA127+Métricas!AA128-Métricas!AA129</f>
        <v>0</v>
      </c>
      <c r="AO20" s="117">
        <f>Métricas!AB125+Métricas!AB126+Métricas!AB127+Métricas!AB128-Métricas!AB129</f>
        <v>0</v>
      </c>
      <c r="AP20" s="117">
        <f>Métricas!AC125+Métricas!AC126+Métricas!AC127+Métricas!AC128-Métricas!AC129</f>
        <v>0</v>
      </c>
      <c r="AQ20" s="117">
        <f>Métricas!AD125+Métricas!AD126+Métricas!AD127+Métricas!AD128-Métricas!AD129</f>
        <v>0</v>
      </c>
    </row>
    <row r="21" spans="1:43">
      <c r="B21" s="225"/>
      <c r="C21" s="226"/>
      <c r="D21" s="103" t="s">
        <v>111</v>
      </c>
      <c r="E21" s="121"/>
      <c r="F21" s="95"/>
      <c r="G21" s="96"/>
      <c r="H21" s="97"/>
      <c r="I21" s="111" t="s">
        <v>105</v>
      </c>
      <c r="J21" s="111">
        <v>39</v>
      </c>
      <c r="K21" s="119">
        <f t="shared" si="6"/>
        <v>35</v>
      </c>
      <c r="L21" s="120" t="s">
        <v>122</v>
      </c>
      <c r="M21" s="119">
        <f t="shared" si="7"/>
        <v>39</v>
      </c>
      <c r="N21" s="114" t="s">
        <v>107</v>
      </c>
      <c r="O21" s="114">
        <v>35</v>
      </c>
      <c r="P21" s="117">
        <f>Métricas!C38+Métricas!C39+Métricas!C40-Métricas!C41</f>
        <v>0</v>
      </c>
      <c r="Q21" s="117">
        <f>Métricas!D38+Métricas!D39+Métricas!D40-Métricas!D41</f>
        <v>102</v>
      </c>
      <c r="R21" s="117">
        <f>Métricas!E38+Métricas!E39+Métricas!E40-Métricas!E41</f>
        <v>91</v>
      </c>
      <c r="S21" s="117">
        <f>Métricas!F38+Métricas!F39+Métricas!F40-Métricas!F41</f>
        <v>78</v>
      </c>
      <c r="T21" s="117">
        <f>Métricas!G38+Métricas!G39+Métricas!G40-Métricas!G41</f>
        <v>79</v>
      </c>
      <c r="U21" s="117">
        <f>Métricas!H38+Métricas!H39+Métricas!H40-Métricas!H41</f>
        <v>73</v>
      </c>
      <c r="V21" s="117">
        <f>Métricas!I38+Métricas!I39+Métricas!I40-Métricas!I41</f>
        <v>66</v>
      </c>
      <c r="W21" s="117">
        <f>Métricas!J38+Métricas!J39+Métricas!J40-Métricas!J41</f>
        <v>66</v>
      </c>
      <c r="X21" s="117">
        <f>Métricas!K38+Métricas!K39+Métricas!K40-Métricas!K41</f>
        <v>82</v>
      </c>
      <c r="Y21" s="117">
        <f>Métricas!L38+Métricas!L39+Métricas!L40-Métricas!L41</f>
        <v>79</v>
      </c>
      <c r="Z21" s="117">
        <f>Métricas!M38+Métricas!M39+Métricas!M40-Métricas!M41</f>
        <v>78</v>
      </c>
      <c r="AA21" s="117">
        <f>Métricas!N38+Métricas!N39+Métricas!N40-Métricas!N41</f>
        <v>99</v>
      </c>
      <c r="AB21" s="117">
        <f>Métricas!O38+Métricas!O39+Métricas!O40-Métricas!O41</f>
        <v>91</v>
      </c>
      <c r="AC21" s="117">
        <f>Métricas!P38+Métricas!P39+Métricas!P40-Métricas!P41</f>
        <v>96</v>
      </c>
      <c r="AD21" s="117">
        <f>Métricas!Q38+Métricas!Q39+Métricas!Q40-Métricas!Q41</f>
        <v>99</v>
      </c>
      <c r="AE21" s="117">
        <f>Métricas!R38+Métricas!R39+Métricas!R40-Métricas!R41</f>
        <v>113</v>
      </c>
      <c r="AF21" s="117">
        <f>Métricas!S38+Métricas!S39+Métricas!S40-Métricas!S41</f>
        <v>100</v>
      </c>
      <c r="AG21" s="117">
        <f>Métricas!T38+Métricas!T39+Métricas!T40-Métricas!T41</f>
        <v>88</v>
      </c>
      <c r="AH21" s="117">
        <f>Métricas!U38+Métricas!U39+Métricas!U40-Métricas!U41</f>
        <v>100</v>
      </c>
      <c r="AI21" s="117">
        <f>Métricas!V38+Métricas!V39+Métricas!V40-Métricas!V41</f>
        <v>74</v>
      </c>
      <c r="AJ21" s="117">
        <f>Métricas!W38+Métricas!W39+Métricas!W40-Métricas!W41</f>
        <v>65</v>
      </c>
      <c r="AK21" s="117">
        <f>Métricas!X38+Métricas!X39+Métricas!X40-Métricas!X41</f>
        <v>69</v>
      </c>
      <c r="AL21" s="117">
        <f>Métricas!Y38+Métricas!Y39+Métricas!Y40-Métricas!Y41</f>
        <v>0</v>
      </c>
      <c r="AM21" s="117">
        <f>Métricas!Z38+Métricas!Z39+Métricas!Z40-Métricas!Z41</f>
        <v>0</v>
      </c>
      <c r="AN21" s="117">
        <f>Métricas!AA38+Métricas!AA39+Métricas!AA40-Métricas!AA41</f>
        <v>0</v>
      </c>
      <c r="AO21" s="117">
        <f>Métricas!AB38+Métricas!AB39+Métricas!AB40-Métricas!AB41</f>
        <v>0</v>
      </c>
      <c r="AP21" s="117">
        <f>Métricas!AC38+Métricas!AC39+Métricas!AC40-Métricas!AC41</f>
        <v>0</v>
      </c>
      <c r="AQ21" s="117">
        <f>Métricas!AD38+Métricas!AD39+Métricas!AD40-Métricas!AD41</f>
        <v>0</v>
      </c>
    </row>
    <row r="22" spans="1:43">
      <c r="B22" s="225"/>
      <c r="C22" s="226"/>
      <c r="D22" s="103" t="s">
        <v>112</v>
      </c>
      <c r="E22" s="121"/>
      <c r="F22" s="107"/>
      <c r="G22" s="108"/>
      <c r="H22" s="118"/>
      <c r="I22" s="111" t="s">
        <v>105</v>
      </c>
      <c r="J22" s="111">
        <v>313</v>
      </c>
      <c r="K22" s="119">
        <f t="shared" si="6"/>
        <v>283</v>
      </c>
      <c r="L22" s="120" t="s">
        <v>122</v>
      </c>
      <c r="M22" s="119">
        <f t="shared" si="7"/>
        <v>313</v>
      </c>
      <c r="N22" s="114" t="s">
        <v>107</v>
      </c>
      <c r="O22" s="114">
        <v>283</v>
      </c>
      <c r="P22" s="117">
        <f>Métricas!C94+Métricas!C95+Métricas!C96+Métricas!C97-Métricas!C98-Métricas!C99</f>
        <v>0</v>
      </c>
      <c r="Q22" s="117">
        <f>Métricas!D94+Métricas!D95+Métricas!D96+Métricas!D97-Métricas!D98-Métricas!D99</f>
        <v>299</v>
      </c>
      <c r="R22" s="117">
        <f>Métricas!E94+Métricas!E95+Métricas!E96+Métricas!E97-Métricas!E98-Métricas!E99</f>
        <v>302</v>
      </c>
      <c r="S22" s="117">
        <f>Métricas!F94+Métricas!F95+Métricas!F96+Métricas!F97-Métricas!F98-Métricas!F99</f>
        <v>296</v>
      </c>
      <c r="T22" s="117">
        <f>Métricas!G94+Métricas!G95+Métricas!G96+Métricas!G97-Métricas!G98-Métricas!G99</f>
        <v>300</v>
      </c>
      <c r="U22" s="117">
        <f>Métricas!H94+Métricas!H95+Métricas!H96+Métricas!H97-Métricas!H98-Métricas!H99</f>
        <v>302</v>
      </c>
      <c r="V22" s="117">
        <f>Métricas!I94+Métricas!I95+Métricas!I96+Métricas!I97-Métricas!I98-Métricas!I99</f>
        <v>305</v>
      </c>
      <c r="W22" s="117">
        <f>Métricas!J94+Métricas!J95+Métricas!J96+Métricas!J97-Métricas!J98-Métricas!J99</f>
        <v>313</v>
      </c>
      <c r="X22" s="117">
        <f>Métricas!K94+Métricas!K95+Métricas!K96+Métricas!K97-Métricas!K98-Métricas!K99</f>
        <v>317</v>
      </c>
      <c r="Y22" s="117">
        <f>Métricas!L94+Métricas!L95+Métricas!L96+Métricas!L97-Métricas!L98-Métricas!L99</f>
        <v>315</v>
      </c>
      <c r="Z22" s="117">
        <f>Métricas!M94+Métricas!M95+Métricas!M96+Métricas!M97-Métricas!M98-Métricas!M99</f>
        <v>161</v>
      </c>
      <c r="AA22" s="117">
        <f>Métricas!N94+Métricas!N95+Métricas!N96+Métricas!N97-Métricas!N98-Métricas!N99</f>
        <v>158</v>
      </c>
      <c r="AB22" s="117">
        <f>Métricas!O94+Métricas!O95+Métricas!O96+Métricas!O97-Métricas!O98-Métricas!O99</f>
        <v>157</v>
      </c>
      <c r="AC22" s="117">
        <f>Métricas!P94+Métricas!P95+Métricas!P96+Métricas!P97-Métricas!P98-Métricas!P99</f>
        <v>148</v>
      </c>
      <c r="AD22" s="117">
        <f>Métricas!Q94+Métricas!Q95+Métricas!Q96+Métricas!Q97-Métricas!Q98-Métricas!Q99</f>
        <v>146</v>
      </c>
      <c r="AE22" s="117">
        <f>Métricas!R94+Métricas!R95+Métricas!R96+Métricas!R97-Métricas!R98-Métricas!R99</f>
        <v>143</v>
      </c>
      <c r="AF22" s="117">
        <f>Métricas!S94+Métricas!S95+Métricas!S96+Métricas!S97-Métricas!S98-Métricas!S99</f>
        <v>140</v>
      </c>
      <c r="AG22" s="117">
        <f>Métricas!T94+Métricas!T95+Métricas!T96+Métricas!T97-Métricas!T98-Métricas!T99</f>
        <v>136</v>
      </c>
      <c r="AH22" s="117">
        <f>Métricas!U94+Métricas!U95+Métricas!U96+Métricas!U97-Métricas!U98-Métricas!U99</f>
        <v>131</v>
      </c>
      <c r="AI22" s="117">
        <f>Métricas!V94+Métricas!V95+Métricas!V96+Métricas!V97-Métricas!V98-Métricas!V99</f>
        <v>128</v>
      </c>
      <c r="AJ22" s="117">
        <f>Métricas!W94+Métricas!W95+Métricas!W96+Métricas!W97-Métricas!W98-Métricas!W99</f>
        <v>127</v>
      </c>
      <c r="AK22" s="117">
        <f>Métricas!X94+Métricas!X95+Métricas!X96+Métricas!X97-Métricas!X98-Métricas!X99</f>
        <v>122</v>
      </c>
      <c r="AL22" s="117">
        <f>Métricas!Y94+Métricas!Y95+Métricas!Y96+Métricas!Y97-Métricas!Y98-Métricas!Y99</f>
        <v>0</v>
      </c>
      <c r="AM22" s="117">
        <f>Métricas!Z94+Métricas!Z95+Métricas!Z96+Métricas!Z97-Métricas!Z98-Métricas!Z99</f>
        <v>0</v>
      </c>
      <c r="AN22" s="117">
        <f>Métricas!AA94+Métricas!AA95+Métricas!AA96+Métricas!AA97-Métricas!AA98-Métricas!AA99</f>
        <v>0</v>
      </c>
      <c r="AO22" s="117">
        <f>Métricas!AB94+Métricas!AB95+Métricas!AB96+Métricas!AB97-Métricas!AB98-Métricas!AB99</f>
        <v>0</v>
      </c>
      <c r="AP22" s="117">
        <f>Métricas!AC94+Métricas!AC95+Métricas!AC96+Métricas!AC97-Métricas!AC98-Métricas!AC99</f>
        <v>0</v>
      </c>
      <c r="AQ22" s="117">
        <f>Métricas!AD94+Métricas!AD95+Métricas!AD96+Métricas!AD97-Métricas!AD98-Métricas!AD99</f>
        <v>0</v>
      </c>
    </row>
    <row r="23" spans="1:43">
      <c r="B23" s="225"/>
      <c r="C23" s="226"/>
      <c r="D23" s="103" t="s">
        <v>114</v>
      </c>
      <c r="E23" s="121"/>
      <c r="F23" s="107"/>
      <c r="G23" s="108"/>
      <c r="H23" s="118"/>
      <c r="I23" s="111" t="s">
        <v>105</v>
      </c>
      <c r="J23" s="111">
        <v>601</v>
      </c>
      <c r="K23" s="119">
        <f t="shared" si="6"/>
        <v>543</v>
      </c>
      <c r="L23" s="120" t="s">
        <v>122</v>
      </c>
      <c r="M23" s="119">
        <f t="shared" si="7"/>
        <v>601</v>
      </c>
      <c r="N23" s="114" t="s">
        <v>107</v>
      </c>
      <c r="O23" s="114">
        <v>543</v>
      </c>
      <c r="P23" s="102">
        <f>Métricas!C65+Métricas!C66+Métricas!C67+Métricas!C68-Métricas!C69-Métricas!C70</f>
        <v>0</v>
      </c>
      <c r="Q23" s="102">
        <f>Métricas!D65+Métricas!D66+Métricas!D67+Métricas!D68-Métricas!D69-Métricas!D70</f>
        <v>243</v>
      </c>
      <c r="R23" s="102">
        <f>Métricas!E65+Métricas!E66+Métricas!E67+Métricas!E68-Métricas!E69-Métricas!E70</f>
        <v>254</v>
      </c>
      <c r="S23" s="102">
        <f>Métricas!F65+Métricas!F66+Métricas!F67+Métricas!F68-Métricas!F69-Métricas!F70</f>
        <v>273</v>
      </c>
      <c r="T23" s="102">
        <f>Métricas!G65+Métricas!G66+Métricas!G67+Métricas!G68-Métricas!G69-Métricas!G70</f>
        <v>286</v>
      </c>
      <c r="U23" s="102">
        <f>Métricas!H65+Métricas!H66+Métricas!H67+Métricas!H68-Métricas!H69-Métricas!H70</f>
        <v>295</v>
      </c>
      <c r="V23" s="102">
        <f>Métricas!I65+Métricas!I66+Métricas!I67+Métricas!I68-Métricas!I69-Métricas!I70</f>
        <v>286</v>
      </c>
      <c r="W23" s="102">
        <f>Métricas!J65+Métricas!J66+Métricas!J67+Métricas!J68-Métricas!J69-Métricas!J70</f>
        <v>305</v>
      </c>
      <c r="X23" s="102">
        <f>Métricas!K65+Métricas!K66+Métricas!K67+Métricas!K68-Métricas!K69-Métricas!K70</f>
        <v>307</v>
      </c>
      <c r="Y23" s="102">
        <f>Métricas!L65+Métricas!L66+Métricas!L67+Métricas!L68-Métricas!L69-Métricas!L70</f>
        <v>300</v>
      </c>
      <c r="Z23" s="102">
        <f>Métricas!M65+Métricas!M66+Métricas!M67+Métricas!M68-Métricas!M69-Métricas!M70</f>
        <v>297</v>
      </c>
      <c r="AA23" s="102">
        <f>Métricas!N65+Métricas!N66+Métricas!N67+Métricas!N68-Métricas!N69-Métricas!N70</f>
        <v>307</v>
      </c>
      <c r="AB23" s="102">
        <f>Métricas!O65+Métricas!O66+Métricas!O67+Métricas!O68-Métricas!O69-Métricas!O70</f>
        <v>301</v>
      </c>
      <c r="AC23" s="102">
        <f>Métricas!P65+Métricas!P66+Métricas!P67+Métricas!P68-Métricas!P69-Métricas!P70</f>
        <v>296</v>
      </c>
      <c r="AD23" s="102">
        <f>Métricas!Q65+Métricas!Q66+Métricas!Q67+Métricas!Q68-Métricas!Q69-Métricas!Q70</f>
        <v>307</v>
      </c>
      <c r="AE23" s="102">
        <f>Métricas!R65+Métricas!R66+Métricas!R67+Métricas!R68-Métricas!R69-Métricas!R70</f>
        <v>296</v>
      </c>
      <c r="AF23" s="102">
        <f>Métricas!S65+Métricas!S66+Métricas!S67+Métricas!S68-Métricas!S69-Métricas!S70</f>
        <v>308</v>
      </c>
      <c r="AG23" s="102">
        <f>Métricas!T65+Métricas!T66+Métricas!T67+Métricas!T68-Métricas!T69-Métricas!T70</f>
        <v>303</v>
      </c>
      <c r="AH23" s="102">
        <f>Métricas!U65+Métricas!U66+Métricas!U67+Métricas!U68-Métricas!U69-Métricas!U70</f>
        <v>293</v>
      </c>
      <c r="AI23" s="102">
        <f>Métricas!V65+Métricas!V66+Métricas!V67+Métricas!V68-Métricas!V69-Métricas!V70</f>
        <v>287</v>
      </c>
      <c r="AJ23" s="102">
        <f>Métricas!W65+Métricas!W66+Métricas!W67+Métricas!W68-Métricas!W69-Métricas!W70</f>
        <v>282</v>
      </c>
      <c r="AK23" s="102">
        <f>Métricas!X65+Métricas!X66+Métricas!X67+Métricas!X68-Métricas!X69-Métricas!X70</f>
        <v>295</v>
      </c>
      <c r="AL23" s="102">
        <f>Métricas!Y65+Métricas!Y66+Métricas!Y67+Métricas!Y68-Métricas!Y69-Métricas!Y70</f>
        <v>0</v>
      </c>
      <c r="AM23" s="102">
        <f>Métricas!Z65+Métricas!Z66+Métricas!Z67+Métricas!Z68-Métricas!Z69-Métricas!Z70</f>
        <v>0</v>
      </c>
      <c r="AN23" s="102">
        <f>Métricas!AA65+Métricas!AA66+Métricas!AA67+Métricas!AA68-Métricas!AA69-Métricas!AA70</f>
        <v>0</v>
      </c>
      <c r="AO23" s="102">
        <f>Métricas!AB65+Métricas!AB66+Métricas!AB67+Métricas!AB68-Métricas!AB69-Métricas!AB70</f>
        <v>0</v>
      </c>
      <c r="AP23" s="102">
        <f>Métricas!AC65+Métricas!AC66+Métricas!AC67+Métricas!AC68-Métricas!AC69-Métricas!AC70</f>
        <v>0</v>
      </c>
      <c r="AQ23" s="102">
        <f>Métricas!AD65+Métricas!AD66+Métricas!AD67+Métricas!AD68-Métricas!AD69-Métricas!AD70</f>
        <v>0</v>
      </c>
    </row>
    <row r="24" spans="1:43" ht="33.75">
      <c r="B24" s="225"/>
      <c r="C24" s="92">
        <v>4</v>
      </c>
      <c r="D24" s="93" t="s">
        <v>123</v>
      </c>
      <c r="E24" s="94" t="s">
        <v>124</v>
      </c>
      <c r="F24" s="95" t="s">
        <v>102</v>
      </c>
      <c r="G24" s="96" t="s">
        <v>103</v>
      </c>
      <c r="H24" s="97" t="s">
        <v>125</v>
      </c>
      <c r="I24" s="122" t="s">
        <v>107</v>
      </c>
      <c r="J24" s="122">
        <v>0.9</v>
      </c>
      <c r="K24" s="123">
        <f t="shared" si="6"/>
        <v>1</v>
      </c>
      <c r="L24" s="124" t="s">
        <v>122</v>
      </c>
      <c r="M24" s="125">
        <f t="shared" si="7"/>
        <v>0.9</v>
      </c>
      <c r="N24" s="126" t="s">
        <v>105</v>
      </c>
      <c r="O24" s="127">
        <v>1</v>
      </c>
      <c r="P24" s="128">
        <f t="shared" ref="P24:AQ24" si="9">IFERROR(P12/P6,0)</f>
        <v>0</v>
      </c>
      <c r="Q24" s="128">
        <f t="shared" si="9"/>
        <v>0.98692810457516345</v>
      </c>
      <c r="R24" s="128">
        <f t="shared" si="9"/>
        <v>1.2771084337349397</v>
      </c>
      <c r="S24" s="128">
        <f t="shared" si="9"/>
        <v>1.1975308641975309</v>
      </c>
      <c r="T24" s="128">
        <f t="shared" si="9"/>
        <v>0.80769230769230771</v>
      </c>
      <c r="U24" s="128">
        <f t="shared" si="9"/>
        <v>1.053030303030303</v>
      </c>
      <c r="V24" s="128">
        <f t="shared" si="9"/>
        <v>1.161764705882353</v>
      </c>
      <c r="W24" s="128">
        <f t="shared" si="9"/>
        <v>0.63095238095238093</v>
      </c>
      <c r="X24" s="128">
        <f t="shared" si="9"/>
        <v>1.2517482517482517</v>
      </c>
      <c r="Y24" s="128">
        <f t="shared" si="9"/>
        <v>1.2741935483870968</v>
      </c>
      <c r="Z24" s="128">
        <f t="shared" si="9"/>
        <v>1.0457516339869282</v>
      </c>
      <c r="AA24" s="128">
        <f t="shared" si="9"/>
        <v>1.1077844311377245</v>
      </c>
      <c r="AB24" s="128">
        <f t="shared" si="9"/>
        <v>1.0603448275862069</v>
      </c>
      <c r="AC24" s="128">
        <f t="shared" si="9"/>
        <v>1.2678571428571428</v>
      </c>
      <c r="AD24" s="128">
        <f t="shared" si="9"/>
        <v>0.86868686868686873</v>
      </c>
      <c r="AE24" s="128">
        <f t="shared" si="9"/>
        <v>1.1524390243902438</v>
      </c>
      <c r="AF24" s="128">
        <f t="shared" si="9"/>
        <v>1.326086956521739</v>
      </c>
      <c r="AG24" s="128">
        <f t="shared" si="9"/>
        <v>1.1037735849056605</v>
      </c>
      <c r="AH24" s="128">
        <f t="shared" si="9"/>
        <v>1.5982142857142858</v>
      </c>
      <c r="AI24" s="128">
        <f t="shared" si="9"/>
        <v>0.86842105263157898</v>
      </c>
      <c r="AJ24" s="128">
        <f t="shared" si="9"/>
        <v>1.0242424242424242</v>
      </c>
      <c r="AK24" s="128">
        <f t="shared" si="9"/>
        <v>1.0909090909090908</v>
      </c>
      <c r="AL24" s="128">
        <f t="shared" si="9"/>
        <v>0</v>
      </c>
      <c r="AM24" s="128">
        <f t="shared" si="9"/>
        <v>0</v>
      </c>
      <c r="AN24" s="128">
        <f t="shared" si="9"/>
        <v>0</v>
      </c>
      <c r="AO24" s="128">
        <f t="shared" si="9"/>
        <v>0</v>
      </c>
      <c r="AP24" s="128">
        <f t="shared" si="9"/>
        <v>0</v>
      </c>
      <c r="AQ24" s="128">
        <f t="shared" si="9"/>
        <v>0</v>
      </c>
    </row>
    <row r="25" spans="1:43" ht="40.9" customHeight="1">
      <c r="A25" s="88" t="s">
        <v>126</v>
      </c>
      <c r="B25" s="218" t="s">
        <v>127</v>
      </c>
      <c r="C25" s="129">
        <v>5</v>
      </c>
      <c r="D25" s="130" t="s">
        <v>128</v>
      </c>
      <c r="E25" s="130" t="s">
        <v>129</v>
      </c>
      <c r="F25" s="131" t="s">
        <v>102</v>
      </c>
      <c r="G25" s="132" t="s">
        <v>103</v>
      </c>
      <c r="H25" s="133" t="s">
        <v>130</v>
      </c>
      <c r="I25" s="134" t="s">
        <v>105</v>
      </c>
      <c r="J25" s="134">
        <v>7</v>
      </c>
      <c r="K25" s="119">
        <f t="shared" si="6"/>
        <v>5</v>
      </c>
      <c r="L25" s="120" t="s">
        <v>122</v>
      </c>
      <c r="M25" s="119">
        <f t="shared" si="7"/>
        <v>7</v>
      </c>
      <c r="N25" s="135" t="s">
        <v>107</v>
      </c>
      <c r="O25" s="135">
        <v>5</v>
      </c>
      <c r="P25" s="115">
        <f>Métricas!C9-Métricas!C10</f>
        <v>0</v>
      </c>
      <c r="Q25" s="115">
        <f>Métricas!D9-Métricas!D10</f>
        <v>2</v>
      </c>
      <c r="R25" s="115">
        <f>Métricas!E9-Métricas!E10</f>
        <v>12</v>
      </c>
      <c r="S25" s="115">
        <f>Métricas!F9-Métricas!F10</f>
        <v>14</v>
      </c>
      <c r="T25" s="115">
        <f>Métricas!G9-Métricas!G10</f>
        <v>1</v>
      </c>
      <c r="U25" s="115">
        <f>Métricas!H9-Métricas!H10</f>
        <v>42</v>
      </c>
      <c r="V25" s="115">
        <f>Métricas!I9-Métricas!I10</f>
        <v>2</v>
      </c>
      <c r="W25" s="115">
        <f>Métricas!J9-Métricas!J10</f>
        <v>5</v>
      </c>
      <c r="X25" s="115">
        <f>Métricas!K9-Métricas!K10</f>
        <v>5</v>
      </c>
      <c r="Y25" s="115">
        <f>Métricas!L9-Métricas!L10</f>
        <v>2</v>
      </c>
      <c r="Z25" s="115">
        <f>Métricas!M9-Métricas!M10</f>
        <v>5</v>
      </c>
      <c r="AA25" s="115">
        <f>Métricas!N9-Métricas!N10</f>
        <v>7</v>
      </c>
      <c r="AB25" s="115">
        <f>Métricas!O9-Métricas!O10</f>
        <v>4</v>
      </c>
      <c r="AC25" s="115">
        <f>Métricas!P9-Métricas!P10</f>
        <v>6</v>
      </c>
      <c r="AD25" s="115">
        <f>Métricas!Q9-Métricas!Q10</f>
        <v>7</v>
      </c>
      <c r="AE25" s="102">
        <f>Métricas!R9-Métricas!R10</f>
        <v>6</v>
      </c>
      <c r="AF25" s="102">
        <f>Métricas!S9-Métricas!S10</f>
        <v>7</v>
      </c>
      <c r="AG25" s="102">
        <f>Métricas!T9-Métricas!T10</f>
        <v>0</v>
      </c>
      <c r="AH25" s="102">
        <f>Métricas!U9-Métricas!U10</f>
        <v>6</v>
      </c>
      <c r="AI25" s="102">
        <f>Métricas!V9-Métricas!V10</f>
        <v>2</v>
      </c>
      <c r="AJ25" s="102">
        <f>Métricas!W9-Métricas!W10</f>
        <v>13</v>
      </c>
      <c r="AK25" s="102">
        <f>Métricas!X9-Métricas!X10</f>
        <v>9</v>
      </c>
      <c r="AL25" s="102">
        <f>Métricas!Y9-Métricas!Y10</f>
        <v>0</v>
      </c>
      <c r="AM25" s="102">
        <f>Métricas!Z9-Métricas!Z10</f>
        <v>0</v>
      </c>
      <c r="AN25" s="102">
        <f>Métricas!AA9-Métricas!AA10</f>
        <v>0</v>
      </c>
      <c r="AO25" s="102">
        <f>Métricas!AB9-Métricas!AB10</f>
        <v>0</v>
      </c>
      <c r="AP25" s="102">
        <f>Métricas!AC9-Métricas!AC10</f>
        <v>0</v>
      </c>
      <c r="AQ25" s="117">
        <f>Métricas!AD9-Métricas!AD10</f>
        <v>0</v>
      </c>
    </row>
    <row r="26" spans="1:43" ht="33.75">
      <c r="B26" s="218"/>
      <c r="C26" s="129">
        <v>6</v>
      </c>
      <c r="D26" s="130" t="s">
        <v>131</v>
      </c>
      <c r="E26" s="130" t="s">
        <v>132</v>
      </c>
      <c r="F26" s="131" t="s">
        <v>102</v>
      </c>
      <c r="G26" s="132" t="s">
        <v>103</v>
      </c>
      <c r="H26" s="133" t="s">
        <v>133</v>
      </c>
      <c r="I26" s="134" t="s">
        <v>105</v>
      </c>
      <c r="J26" s="111">
        <v>45</v>
      </c>
      <c r="K26" s="99">
        <f t="shared" si="6"/>
        <v>30</v>
      </c>
      <c r="L26" s="100" t="s">
        <v>106</v>
      </c>
      <c r="M26" s="99">
        <f t="shared" si="7"/>
        <v>45</v>
      </c>
      <c r="N26" s="135" t="s">
        <v>107</v>
      </c>
      <c r="O26" s="114">
        <v>30</v>
      </c>
      <c r="P26" s="115">
        <f t="shared" ref="P26:AQ26" si="10">IFERROR(MAX(P27:P31),0)</f>
        <v>0</v>
      </c>
      <c r="Q26" s="115">
        <f t="shared" si="10"/>
        <v>296</v>
      </c>
      <c r="R26" s="115">
        <f t="shared" si="10"/>
        <v>220</v>
      </c>
      <c r="S26" s="115">
        <f t="shared" si="10"/>
        <v>175</v>
      </c>
      <c r="T26" s="115">
        <f t="shared" si="10"/>
        <v>202</v>
      </c>
      <c r="U26" s="115">
        <f t="shared" si="10"/>
        <v>150</v>
      </c>
      <c r="V26" s="115">
        <f t="shared" si="10"/>
        <v>226</v>
      </c>
      <c r="W26" s="115">
        <f t="shared" si="10"/>
        <v>259</v>
      </c>
      <c r="X26" s="115">
        <f t="shared" si="10"/>
        <v>190</v>
      </c>
      <c r="Y26" s="115">
        <f t="shared" si="10"/>
        <v>226</v>
      </c>
      <c r="Z26" s="115">
        <f t="shared" si="10"/>
        <v>193</v>
      </c>
      <c r="AA26" s="115">
        <f t="shared" si="10"/>
        <v>197</v>
      </c>
      <c r="AB26" s="115">
        <f t="shared" si="10"/>
        <v>231</v>
      </c>
      <c r="AC26" s="115">
        <f t="shared" si="10"/>
        <v>261</v>
      </c>
      <c r="AD26" s="115">
        <f t="shared" si="10"/>
        <v>125</v>
      </c>
      <c r="AE26" s="102">
        <f t="shared" si="10"/>
        <v>152</v>
      </c>
      <c r="AF26" s="102">
        <f t="shared" si="10"/>
        <v>175</v>
      </c>
      <c r="AG26" s="102">
        <f t="shared" si="10"/>
        <v>217</v>
      </c>
      <c r="AH26" s="102">
        <f t="shared" si="10"/>
        <v>227</v>
      </c>
      <c r="AI26" s="102">
        <f t="shared" si="10"/>
        <v>253</v>
      </c>
      <c r="AJ26" s="102">
        <f t="shared" si="10"/>
        <v>285</v>
      </c>
      <c r="AK26" s="102">
        <f t="shared" si="10"/>
        <v>271</v>
      </c>
      <c r="AL26" s="102">
        <f t="shared" si="10"/>
        <v>0</v>
      </c>
      <c r="AM26" s="102">
        <f t="shared" si="10"/>
        <v>0</v>
      </c>
      <c r="AN26" s="102">
        <f t="shared" si="10"/>
        <v>0</v>
      </c>
      <c r="AO26" s="102">
        <f t="shared" si="10"/>
        <v>0</v>
      </c>
      <c r="AP26" s="102">
        <f t="shared" si="10"/>
        <v>0</v>
      </c>
      <c r="AQ26" s="115">
        <f t="shared" si="10"/>
        <v>0</v>
      </c>
    </row>
    <row r="27" spans="1:43" ht="15">
      <c r="B27" s="218"/>
      <c r="C27" s="136"/>
      <c r="D27" s="137" t="s">
        <v>108</v>
      </c>
      <c r="E27" s="138"/>
      <c r="F27" s="131"/>
      <c r="G27" s="132"/>
      <c r="H27" s="133"/>
      <c r="I27" s="134" t="s">
        <v>105</v>
      </c>
      <c r="J27" s="111">
        <v>30</v>
      </c>
      <c r="K27" s="99">
        <f t="shared" si="6"/>
        <v>15</v>
      </c>
      <c r="L27" s="100" t="s">
        <v>106</v>
      </c>
      <c r="M27" s="99">
        <f t="shared" si="7"/>
        <v>30</v>
      </c>
      <c r="N27" s="135" t="s">
        <v>107</v>
      </c>
      <c r="O27" s="114">
        <v>15</v>
      </c>
      <c r="P27" s="115">
        <f>Métricas!C9-Métricas!C161</f>
        <v>0</v>
      </c>
      <c r="Q27" s="115">
        <f>Métricas!D9-Métricas!D161</f>
        <v>30</v>
      </c>
      <c r="R27" s="115">
        <f>Métricas!E9-Métricas!E161</f>
        <v>62</v>
      </c>
      <c r="S27" s="115">
        <f>Métricas!F9-Métricas!F161</f>
        <v>79</v>
      </c>
      <c r="T27" s="115">
        <f>Métricas!G9-Métricas!G161</f>
        <v>49</v>
      </c>
      <c r="U27" s="115">
        <f>Métricas!H9-Métricas!H161</f>
        <v>30</v>
      </c>
      <c r="V27" s="115">
        <f>Métricas!I9-Métricas!I161</f>
        <v>51</v>
      </c>
      <c r="W27" s="115">
        <f>Métricas!J9-Métricas!J161</f>
        <v>84</v>
      </c>
      <c r="X27" s="115">
        <f>Métricas!K9-Métricas!K161</f>
        <v>112</v>
      </c>
      <c r="Y27" s="115">
        <f>Métricas!L9-Métricas!L161</f>
        <v>148</v>
      </c>
      <c r="Z27" s="115">
        <f>Métricas!M9-Métricas!M161</f>
        <v>111</v>
      </c>
      <c r="AA27" s="139">
        <f>Métricas!N9-Métricas!N161</f>
        <v>21</v>
      </c>
      <c r="AB27" s="115">
        <f>Métricas!O9-Métricas!O161</f>
        <v>83</v>
      </c>
      <c r="AC27" s="115">
        <f>Métricas!P9-Métricas!P161</f>
        <v>112</v>
      </c>
      <c r="AD27" s="115">
        <f>Métricas!Q9-Métricas!Q161</f>
        <v>118</v>
      </c>
      <c r="AE27" s="102">
        <f>Métricas!R9-Métricas!R161</f>
        <v>112</v>
      </c>
      <c r="AF27" s="102">
        <f>Métricas!S9-Métricas!S161</f>
        <v>126</v>
      </c>
      <c r="AG27" s="102">
        <f>Métricas!T9-Métricas!T161</f>
        <v>57</v>
      </c>
      <c r="AH27" s="102">
        <f>Métricas!U9-Métricas!U161</f>
        <v>83</v>
      </c>
      <c r="AI27" s="102">
        <f>Métricas!V9-Métricas!V161</f>
        <v>37</v>
      </c>
      <c r="AJ27" s="102">
        <f>Métricas!W9-Métricas!W161</f>
        <v>50</v>
      </c>
      <c r="AK27" s="102">
        <f>Métricas!X9-Métricas!X161</f>
        <v>72</v>
      </c>
      <c r="AL27" s="102">
        <f>Métricas!Y9-Métricas!Y161</f>
        <v>0</v>
      </c>
      <c r="AM27" s="102">
        <f>Métricas!Z9-Métricas!Z161</f>
        <v>0</v>
      </c>
      <c r="AN27" s="102">
        <f>Métricas!AA9-Métricas!AA161</f>
        <v>0</v>
      </c>
      <c r="AO27" s="102">
        <f>Métricas!AB9-Métricas!AB161</f>
        <v>0</v>
      </c>
      <c r="AP27" s="102">
        <f>Métricas!AC9-Métricas!AC161</f>
        <v>0</v>
      </c>
      <c r="AQ27" s="115">
        <f>Métricas!AD9-Métricas!AD161</f>
        <v>0</v>
      </c>
    </row>
    <row r="28" spans="1:43" ht="15">
      <c r="B28" s="218"/>
      <c r="C28" s="136"/>
      <c r="D28" s="137" t="s">
        <v>109</v>
      </c>
      <c r="E28" s="138"/>
      <c r="F28" s="131"/>
      <c r="G28" s="132"/>
      <c r="H28" s="133"/>
      <c r="I28" s="134" t="s">
        <v>105</v>
      </c>
      <c r="J28" s="111">
        <v>2</v>
      </c>
      <c r="K28" s="99">
        <f t="shared" si="6"/>
        <v>1</v>
      </c>
      <c r="L28" s="100" t="s">
        <v>106</v>
      </c>
      <c r="M28" s="99">
        <f t="shared" si="7"/>
        <v>2</v>
      </c>
      <c r="N28" s="135" t="s">
        <v>107</v>
      </c>
      <c r="O28" s="114">
        <v>1</v>
      </c>
      <c r="P28" s="115">
        <f>Métricas!C9-Métricas!C133</f>
        <v>0</v>
      </c>
      <c r="Q28" s="115">
        <f>Métricas!D9-Métricas!D133</f>
        <v>0</v>
      </c>
      <c r="R28" s="115">
        <f>Métricas!E9-Métricas!E133</f>
        <v>3</v>
      </c>
      <c r="S28" s="115">
        <f>Métricas!F9-Métricas!F133</f>
        <v>0</v>
      </c>
      <c r="T28" s="115">
        <f>Métricas!G9-Métricas!G133</f>
        <v>0</v>
      </c>
      <c r="U28" s="115">
        <f>Métricas!H9-Métricas!H133</f>
        <v>0</v>
      </c>
      <c r="V28" s="115">
        <f>Métricas!I9-Métricas!I133</f>
        <v>-92</v>
      </c>
      <c r="W28" s="115">
        <f>Métricas!J9-Métricas!J133</f>
        <v>1</v>
      </c>
      <c r="X28" s="115">
        <f>Métricas!K9-Métricas!K133</f>
        <v>0</v>
      </c>
      <c r="Y28" s="115">
        <f>Métricas!L9-Métricas!L133</f>
        <v>2</v>
      </c>
      <c r="Z28" s="115">
        <f>Métricas!M9-Métricas!M133</f>
        <v>0</v>
      </c>
      <c r="AA28" s="115">
        <f>Métricas!N9-Métricas!N133</f>
        <v>0</v>
      </c>
      <c r="AB28" s="115">
        <f>Métricas!O9-Métricas!O133</f>
        <v>0</v>
      </c>
      <c r="AC28" s="115">
        <f>Métricas!P9-Métricas!P133</f>
        <v>0</v>
      </c>
      <c r="AD28" s="115">
        <f>Métricas!Q9-Métricas!Q133</f>
        <v>0</v>
      </c>
      <c r="AE28" s="102">
        <f>Métricas!R9-Métricas!R133</f>
        <v>3</v>
      </c>
      <c r="AF28" s="102">
        <f>Métricas!S9-Métricas!S133</f>
        <v>0</v>
      </c>
      <c r="AG28" s="102">
        <f>Métricas!T9-Métricas!T133</f>
        <v>0</v>
      </c>
      <c r="AH28" s="102">
        <f>Métricas!U9-Métricas!U133</f>
        <v>4</v>
      </c>
      <c r="AI28" s="102">
        <f>Métricas!V9-Métricas!V133</f>
        <v>1</v>
      </c>
      <c r="AJ28" s="102">
        <f>Métricas!W9-Métricas!W133</f>
        <v>8</v>
      </c>
      <c r="AK28" s="102">
        <f>Métricas!X9-Métricas!X133</f>
        <v>43</v>
      </c>
      <c r="AL28" s="102">
        <f>Métricas!Y9-Métricas!Y133</f>
        <v>0</v>
      </c>
      <c r="AM28" s="102">
        <f>Métricas!Z9-Métricas!Z133</f>
        <v>0</v>
      </c>
      <c r="AN28" s="102">
        <f>Métricas!AA9-Métricas!AA133</f>
        <v>0</v>
      </c>
      <c r="AO28" s="102">
        <f>Métricas!AB9-Métricas!AB133</f>
        <v>0</v>
      </c>
      <c r="AP28" s="102">
        <f>Métricas!AC9-Métricas!AC133</f>
        <v>0</v>
      </c>
      <c r="AQ28" s="115">
        <f>Métricas!AD9-Métricas!AD133</f>
        <v>0</v>
      </c>
    </row>
    <row r="29" spans="1:43" ht="15">
      <c r="B29" s="218"/>
      <c r="C29" s="136"/>
      <c r="D29" s="137" t="s">
        <v>111</v>
      </c>
      <c r="E29" s="138"/>
      <c r="F29" s="131"/>
      <c r="G29" s="132"/>
      <c r="H29" s="133"/>
      <c r="I29" s="134" t="s">
        <v>105</v>
      </c>
      <c r="J29" s="111">
        <v>5</v>
      </c>
      <c r="K29" s="99">
        <f t="shared" si="6"/>
        <v>3</v>
      </c>
      <c r="L29" s="100" t="s">
        <v>106</v>
      </c>
      <c r="M29" s="99">
        <f t="shared" si="7"/>
        <v>5</v>
      </c>
      <c r="N29" s="135" t="s">
        <v>107</v>
      </c>
      <c r="O29" s="114">
        <v>3</v>
      </c>
      <c r="P29" s="115">
        <f>Métricas!C9-Métricas!C46</f>
        <v>0</v>
      </c>
      <c r="Q29" s="115">
        <f>Métricas!D9-Métricas!D46</f>
        <v>78</v>
      </c>
      <c r="R29" s="115">
        <f>Métricas!E9-Métricas!E46</f>
        <v>110</v>
      </c>
      <c r="S29" s="115">
        <f>Métricas!F9-Métricas!F46</f>
        <v>135</v>
      </c>
      <c r="T29" s="115">
        <f>Métricas!G9-Métricas!G46</f>
        <v>162</v>
      </c>
      <c r="U29" s="115">
        <f>Métricas!H9-Métricas!H46</f>
        <v>2</v>
      </c>
      <c r="V29" s="115">
        <f>Métricas!I9-Métricas!I46</f>
        <v>205</v>
      </c>
      <c r="W29" s="115">
        <f>Métricas!J9-Métricas!J46</f>
        <v>31</v>
      </c>
      <c r="X29" s="115">
        <f>Métricas!K9-Métricas!K46</f>
        <v>20</v>
      </c>
      <c r="Y29" s="115">
        <f>Métricas!L9-Métricas!L46</f>
        <v>56</v>
      </c>
      <c r="Z29" s="115">
        <f>Métricas!M9-Métricas!M46</f>
        <v>82</v>
      </c>
      <c r="AA29" s="115">
        <f>Métricas!N9-Métricas!N46</f>
        <v>27</v>
      </c>
      <c r="AB29" s="115">
        <f>Métricas!O9-Métricas!O46</f>
        <v>61</v>
      </c>
      <c r="AC29" s="115">
        <f>Métricas!P9-Métricas!P46</f>
        <v>91</v>
      </c>
      <c r="AD29" s="115">
        <f>Métricas!Q9-Métricas!Q46</f>
        <v>125</v>
      </c>
      <c r="AE29" s="102">
        <f>Métricas!R9-Métricas!R46</f>
        <v>152</v>
      </c>
      <c r="AF29" s="102">
        <f>Métricas!S9-Métricas!S46</f>
        <v>175</v>
      </c>
      <c r="AG29" s="102">
        <f>Métricas!T9-Métricas!T46</f>
        <v>217</v>
      </c>
      <c r="AH29" s="102">
        <f>Métricas!U9-Métricas!U46</f>
        <v>49</v>
      </c>
      <c r="AI29" s="102">
        <f>Métricas!V9-Métricas!V46</f>
        <v>60</v>
      </c>
      <c r="AJ29" s="102">
        <f>Métricas!W9-Métricas!W46</f>
        <v>92</v>
      </c>
      <c r="AK29" s="102">
        <f>Métricas!X9-Métricas!X46</f>
        <v>70</v>
      </c>
      <c r="AL29" s="102">
        <f>Métricas!Y9-Métricas!Y46</f>
        <v>0</v>
      </c>
      <c r="AM29" s="102">
        <f>Métricas!Z9-Métricas!Z46</f>
        <v>0</v>
      </c>
      <c r="AN29" s="102">
        <f>Métricas!AA9-Métricas!AA46</f>
        <v>0</v>
      </c>
      <c r="AO29" s="102">
        <f>Métricas!AB9-Métricas!AB46</f>
        <v>0</v>
      </c>
      <c r="AP29" s="102">
        <f>Métricas!AC9-Métricas!AC46</f>
        <v>0</v>
      </c>
      <c r="AQ29" s="115">
        <f>Métricas!AD9-Métricas!AD46</f>
        <v>0</v>
      </c>
    </row>
    <row r="30" spans="1:43" ht="15">
      <c r="B30" s="218"/>
      <c r="C30" s="136"/>
      <c r="D30" s="137" t="s">
        <v>112</v>
      </c>
      <c r="E30" s="138"/>
      <c r="F30" s="140"/>
      <c r="G30" s="141"/>
      <c r="H30" s="142"/>
      <c r="I30" s="134" t="s">
        <v>105</v>
      </c>
      <c r="J30" s="111">
        <v>45</v>
      </c>
      <c r="K30" s="99">
        <f t="shared" si="6"/>
        <v>30</v>
      </c>
      <c r="L30" s="100" t="s">
        <v>106</v>
      </c>
      <c r="M30" s="99">
        <f t="shared" si="7"/>
        <v>45</v>
      </c>
      <c r="N30" s="135" t="s">
        <v>107</v>
      </c>
      <c r="O30" s="114">
        <v>30</v>
      </c>
      <c r="P30" s="115">
        <f>Métricas!C9-Métricas!C104</f>
        <v>0</v>
      </c>
      <c r="Q30" s="115">
        <f>Métricas!D9-Métricas!D104</f>
        <v>188</v>
      </c>
      <c r="R30" s="115">
        <f>Métricas!E9-Métricas!E104</f>
        <v>220</v>
      </c>
      <c r="S30" s="115">
        <f>Métricas!F9-Métricas!F104</f>
        <v>80</v>
      </c>
      <c r="T30" s="115">
        <f>Métricas!G9-Métricas!G104</f>
        <v>107</v>
      </c>
      <c r="U30" s="115">
        <f>Métricas!H9-Métricas!H104</f>
        <v>150</v>
      </c>
      <c r="V30" s="115">
        <f>Métricas!I9-Métricas!I104</f>
        <v>171</v>
      </c>
      <c r="W30" s="115">
        <f>Métricas!J9-Métricas!J104</f>
        <v>103</v>
      </c>
      <c r="X30" s="115">
        <f>Métricas!K9-Métricas!K104</f>
        <v>131</v>
      </c>
      <c r="Y30" s="115">
        <f>Métricas!L9-Métricas!L104</f>
        <v>35</v>
      </c>
      <c r="Z30" s="115">
        <f>Métricas!M9-Métricas!M104</f>
        <v>193</v>
      </c>
      <c r="AA30" s="115">
        <f>Métricas!N9-Métricas!N104</f>
        <v>82</v>
      </c>
      <c r="AB30" s="115">
        <f>Métricas!O9-Métricas!O104</f>
        <v>7</v>
      </c>
      <c r="AC30" s="115">
        <f>Métricas!P9-Métricas!P104</f>
        <v>37</v>
      </c>
      <c r="AD30" s="115">
        <f>Métricas!Q9-Métricas!Q104</f>
        <v>77</v>
      </c>
      <c r="AE30" s="102">
        <f>Métricas!R9-Métricas!R104</f>
        <v>104</v>
      </c>
      <c r="AF30" s="102">
        <f>Métricas!S9-Métricas!S104</f>
        <v>127</v>
      </c>
      <c r="AG30" s="102">
        <f>Métricas!T9-Métricas!T104</f>
        <v>168</v>
      </c>
      <c r="AH30" s="102">
        <f>Métricas!U9-Métricas!U104</f>
        <v>195</v>
      </c>
      <c r="AI30" s="102">
        <f>Métricas!V9-Métricas!V104</f>
        <v>221</v>
      </c>
      <c r="AJ30" s="102">
        <f>Métricas!W9-Métricas!W104</f>
        <v>253</v>
      </c>
      <c r="AK30" s="102">
        <f>Métricas!X9-Métricas!X104</f>
        <v>0</v>
      </c>
      <c r="AL30" s="102">
        <f>Métricas!Y9-Métricas!Y104</f>
        <v>0</v>
      </c>
      <c r="AM30" s="102">
        <f>Métricas!Z9-Métricas!Z104</f>
        <v>0</v>
      </c>
      <c r="AN30" s="102">
        <f>Métricas!AA9-Métricas!AA104</f>
        <v>0</v>
      </c>
      <c r="AO30" s="102">
        <f>Métricas!AB9-Métricas!AB104</f>
        <v>0</v>
      </c>
      <c r="AP30" s="102">
        <f>Métricas!AC9-Métricas!AC104</f>
        <v>0</v>
      </c>
      <c r="AQ30" s="115">
        <f>Métricas!AD9-Métricas!AD104</f>
        <v>0</v>
      </c>
    </row>
    <row r="31" spans="1:43" ht="15">
      <c r="B31" s="218"/>
      <c r="C31" s="136"/>
      <c r="D31" s="137" t="s">
        <v>114</v>
      </c>
      <c r="E31" s="138"/>
      <c r="F31" s="140"/>
      <c r="G31" s="141"/>
      <c r="H31" s="142"/>
      <c r="I31" s="134" t="s">
        <v>105</v>
      </c>
      <c r="J31" s="111">
        <v>15</v>
      </c>
      <c r="K31" s="99">
        <f t="shared" si="6"/>
        <v>10</v>
      </c>
      <c r="L31" s="100" t="s">
        <v>106</v>
      </c>
      <c r="M31" s="99">
        <f t="shared" si="7"/>
        <v>15</v>
      </c>
      <c r="N31" s="135" t="s">
        <v>107</v>
      </c>
      <c r="O31" s="114">
        <v>10</v>
      </c>
      <c r="P31" s="115">
        <f>Métricas!C9-Métricas!C75</f>
        <v>0</v>
      </c>
      <c r="Q31" s="115">
        <f>Métricas!D9-Métricas!D75</f>
        <v>296</v>
      </c>
      <c r="R31" s="115">
        <f>Métricas!E9-Métricas!E75</f>
        <v>167</v>
      </c>
      <c r="S31" s="139">
        <f>Métricas!F9-Métricas!F75</f>
        <v>175</v>
      </c>
      <c r="T31" s="115">
        <f>Métricas!G9-Métricas!G75</f>
        <v>202</v>
      </c>
      <c r="U31" s="115">
        <f>Métricas!H9-Métricas!H75</f>
        <v>147</v>
      </c>
      <c r="V31" s="115">
        <f>Métricas!I9-Métricas!I75</f>
        <v>226</v>
      </c>
      <c r="W31" s="115">
        <f>Métricas!J9-Métricas!J75</f>
        <v>259</v>
      </c>
      <c r="X31" s="115">
        <f>Métricas!K9-Métricas!K75</f>
        <v>190</v>
      </c>
      <c r="Y31" s="115">
        <f>Métricas!L9-Métricas!L75</f>
        <v>226</v>
      </c>
      <c r="Z31" s="115">
        <f>Métricas!M9-Métricas!M75</f>
        <v>175</v>
      </c>
      <c r="AA31" s="115">
        <f>Métricas!N9-Métricas!N75</f>
        <v>197</v>
      </c>
      <c r="AB31" s="115">
        <f>Métricas!O9-Métricas!O75</f>
        <v>231</v>
      </c>
      <c r="AC31" s="115">
        <f>Métricas!P9-Métricas!P75</f>
        <v>261</v>
      </c>
      <c r="AD31" s="115">
        <f>Métricas!Q9-Métricas!Q75</f>
        <v>109</v>
      </c>
      <c r="AE31" s="102">
        <f>Métricas!R9-Métricas!R75</f>
        <v>136</v>
      </c>
      <c r="AF31" s="102">
        <f>Métricas!S9-Métricas!S75</f>
        <v>159</v>
      </c>
      <c r="AG31" s="102">
        <f>Métricas!T9-Métricas!T75</f>
        <v>201</v>
      </c>
      <c r="AH31" s="102">
        <f>Métricas!U9-Métricas!U75</f>
        <v>227</v>
      </c>
      <c r="AI31" s="102">
        <f>Métricas!V9-Métricas!V75</f>
        <v>253</v>
      </c>
      <c r="AJ31" s="102">
        <f>Métricas!W9-Métricas!W75</f>
        <v>285</v>
      </c>
      <c r="AK31" s="102">
        <f>Métricas!X9-Métricas!X75</f>
        <v>271</v>
      </c>
      <c r="AL31" s="102">
        <f>Métricas!Y9-Métricas!Y75</f>
        <v>0</v>
      </c>
      <c r="AM31" s="102">
        <f>Métricas!Z9-Métricas!Z75</f>
        <v>0</v>
      </c>
      <c r="AN31" s="102">
        <f>Métricas!AA9-Métricas!AA75</f>
        <v>0</v>
      </c>
      <c r="AO31" s="102">
        <f>Métricas!AB9-Métricas!AB75</f>
        <v>0</v>
      </c>
      <c r="AP31" s="102">
        <f>Métricas!AC9-Métricas!AC75</f>
        <v>0</v>
      </c>
      <c r="AQ31" s="115">
        <f>Métricas!AD9-Métricas!AD75</f>
        <v>0</v>
      </c>
    </row>
    <row r="32" spans="1:43" ht="33.75">
      <c r="B32" s="218"/>
      <c r="C32" s="129">
        <v>7</v>
      </c>
      <c r="D32" s="130" t="s">
        <v>134</v>
      </c>
      <c r="E32" s="130" t="s">
        <v>135</v>
      </c>
      <c r="F32" s="131" t="s">
        <v>102</v>
      </c>
      <c r="G32" s="132" t="s">
        <v>103</v>
      </c>
      <c r="H32" s="133" t="s">
        <v>136</v>
      </c>
      <c r="I32" s="143" t="s">
        <v>105</v>
      </c>
      <c r="J32" s="143">
        <v>60</v>
      </c>
      <c r="K32" s="99">
        <f t="shared" si="6"/>
        <v>30</v>
      </c>
      <c r="L32" s="100" t="s">
        <v>106</v>
      </c>
      <c r="M32" s="99">
        <f t="shared" si="7"/>
        <v>60</v>
      </c>
      <c r="N32" s="144" t="s">
        <v>107</v>
      </c>
      <c r="O32" s="144">
        <v>30</v>
      </c>
      <c r="P32" s="115">
        <f>Métricas!C11-Métricas!C9</f>
        <v>0</v>
      </c>
      <c r="Q32" s="115">
        <f>Métricas!D11-Métricas!D9</f>
        <v>109</v>
      </c>
      <c r="R32" s="115">
        <f>Métricas!E11-Métricas!E9</f>
        <v>98</v>
      </c>
      <c r="S32" s="115">
        <f>Métricas!F11-Métricas!F9</f>
        <v>119</v>
      </c>
      <c r="T32" s="115" t="s">
        <v>137</v>
      </c>
      <c r="U32" s="115">
        <f>Métricas!H11-Métricas!H9</f>
        <v>143</v>
      </c>
      <c r="V32" s="115">
        <f>Métricas!I11-Métricas!I9</f>
        <v>178</v>
      </c>
      <c r="W32" s="115">
        <f>Métricas!J11-Métricas!J9</f>
        <v>177</v>
      </c>
      <c r="X32" s="115">
        <f>Métricas!K11-Métricas!K9</f>
        <v>215</v>
      </c>
      <c r="Y32" s="115">
        <f>Métricas!L11-Métricas!L9</f>
        <v>235</v>
      </c>
      <c r="Z32" s="115">
        <f>Métricas!M11-Métricas!M9</f>
        <v>262</v>
      </c>
      <c r="AA32" s="115">
        <f>Métricas!N11-Métricas!N9</f>
        <v>278</v>
      </c>
      <c r="AB32" s="115">
        <f>Métricas!O11-Métricas!O9</f>
        <v>283</v>
      </c>
      <c r="AC32" s="115">
        <f>Métricas!P11-Métricas!P9</f>
        <v>281</v>
      </c>
      <c r="AD32" s="115">
        <f>Métricas!Q11-Métricas!Q9</f>
        <v>276</v>
      </c>
      <c r="AE32" s="102">
        <f>Métricas!R11-Métricas!R9</f>
        <v>301</v>
      </c>
      <c r="AF32" s="102">
        <f>Métricas!S11-Métricas!S9</f>
        <v>282</v>
      </c>
      <c r="AG32" s="102">
        <f>Métricas!T11-Métricas!T9</f>
        <v>278</v>
      </c>
      <c r="AH32" s="102">
        <f>Métricas!U11-Métricas!U9</f>
        <v>277</v>
      </c>
      <c r="AI32" s="102">
        <f>Métricas!V11-Métricas!V9</f>
        <v>272</v>
      </c>
      <c r="AJ32" s="102">
        <f>Métricas!W11-Métricas!W9</f>
        <v>275</v>
      </c>
      <c r="AK32" s="102">
        <f>Métricas!X11-Métricas!X9</f>
        <v>292</v>
      </c>
      <c r="AL32" s="102">
        <f>Métricas!Y11-Métricas!Y9</f>
        <v>0</v>
      </c>
      <c r="AM32" s="102">
        <f>Métricas!Z11-Métricas!Z9</f>
        <v>0</v>
      </c>
      <c r="AN32" s="102">
        <f>Métricas!AA11-Métricas!AA9</f>
        <v>0</v>
      </c>
      <c r="AO32" s="102">
        <f>Métricas!AB11-Métricas!AB9</f>
        <v>0</v>
      </c>
      <c r="AP32" s="102">
        <f>Métricas!AC11-Métricas!AC9</f>
        <v>0</v>
      </c>
      <c r="AQ32" s="115">
        <f>Métricas!AD11-Métricas!AD9</f>
        <v>0</v>
      </c>
    </row>
    <row r="33" spans="1:43" ht="45">
      <c r="B33" s="218"/>
      <c r="C33" s="129">
        <v>8</v>
      </c>
      <c r="D33" s="130" t="s">
        <v>138</v>
      </c>
      <c r="E33" s="130" t="s">
        <v>139</v>
      </c>
      <c r="F33" s="131" t="s">
        <v>102</v>
      </c>
      <c r="G33" s="132" t="s">
        <v>103</v>
      </c>
      <c r="H33" s="133" t="s">
        <v>140</v>
      </c>
      <c r="I33" s="134" t="s">
        <v>105</v>
      </c>
      <c r="J33" s="134">
        <v>15</v>
      </c>
      <c r="K33" s="119">
        <f t="shared" si="6"/>
        <v>10</v>
      </c>
      <c r="L33" s="120" t="s">
        <v>122</v>
      </c>
      <c r="M33" s="119">
        <f t="shared" si="7"/>
        <v>15</v>
      </c>
      <c r="N33" s="135" t="s">
        <v>107</v>
      </c>
      <c r="O33" s="135">
        <v>10</v>
      </c>
      <c r="P33" s="115">
        <f>Métricas!C9-Métricas!C12</f>
        <v>0</v>
      </c>
      <c r="Q33" s="115">
        <f>Métricas!D9-Métricas!D12</f>
        <v>14</v>
      </c>
      <c r="R33" s="115">
        <f>Métricas!E9-Métricas!E12</f>
        <v>14</v>
      </c>
      <c r="S33" s="115">
        <f>Métricas!F9-Métricas!F12</f>
        <v>39</v>
      </c>
      <c r="T33" s="115">
        <f>Métricas!G9-Métricas!G12</f>
        <v>14</v>
      </c>
      <c r="U33" s="115">
        <f>Métricas!H9-Métricas!H12</f>
        <v>53</v>
      </c>
      <c r="V33" s="115">
        <f>Métricas!I9-Métricas!I12</f>
        <v>15</v>
      </c>
      <c r="W33" s="115">
        <f>Métricas!J9-Métricas!J12</f>
        <v>19</v>
      </c>
      <c r="X33" s="115">
        <f>Métricas!K9-Métricas!K12</f>
        <v>15</v>
      </c>
      <c r="Y33" s="115">
        <f>Métricas!L9-Métricas!L12</f>
        <v>42</v>
      </c>
      <c r="Z33" s="115">
        <f>Métricas!M9-Métricas!M12</f>
        <v>13</v>
      </c>
      <c r="AA33" s="115">
        <f>Métricas!N9-Métricas!N12</f>
        <v>12</v>
      </c>
      <c r="AB33" s="145">
        <f>Métricas!O9-Métricas!O12</f>
        <v>11</v>
      </c>
      <c r="AC33" s="115">
        <f>Métricas!P9-Métricas!P12</f>
        <v>14</v>
      </c>
      <c r="AD33" s="115">
        <f>Métricas!Q9-Métricas!Q12</f>
        <v>15</v>
      </c>
      <c r="AE33" s="102">
        <f>Métricas!R9-Métricas!R12</f>
        <v>15</v>
      </c>
      <c r="AF33" s="102">
        <f>Métricas!S9-Métricas!S12</f>
        <v>15</v>
      </c>
      <c r="AG33" s="102">
        <f>Métricas!T9-Métricas!T12</f>
        <v>14</v>
      </c>
      <c r="AH33" s="102">
        <f>Métricas!U9-Métricas!U12</f>
        <v>14</v>
      </c>
      <c r="AI33" s="102">
        <f>Métricas!V9-Métricas!V12</f>
        <v>23</v>
      </c>
      <c r="AJ33" s="102">
        <f>Métricas!W9-Métricas!W12</f>
        <v>34</v>
      </c>
      <c r="AK33" s="102">
        <f>Métricas!X9-Métricas!X12</f>
        <v>22</v>
      </c>
      <c r="AL33" s="102">
        <f>Métricas!Y9-Métricas!Y12</f>
        <v>0</v>
      </c>
      <c r="AM33" s="102">
        <f>Métricas!Z9-Métricas!Z12</f>
        <v>0</v>
      </c>
      <c r="AN33" s="102">
        <f>Métricas!AA9-Métricas!AA12</f>
        <v>0</v>
      </c>
      <c r="AO33" s="102">
        <f>Métricas!AB9-Métricas!AB12</f>
        <v>0</v>
      </c>
      <c r="AP33" s="102">
        <f>Métricas!AC9-Métricas!AC12</f>
        <v>0</v>
      </c>
      <c r="AQ33" s="115">
        <f>Métricas!AD9-Métricas!AD12</f>
        <v>0</v>
      </c>
    </row>
    <row r="34" spans="1:43" ht="20.45" customHeight="1">
      <c r="B34" s="219" t="s">
        <v>141</v>
      </c>
      <c r="C34" s="146">
        <v>9</v>
      </c>
      <c r="D34" s="147" t="s">
        <v>142</v>
      </c>
      <c r="E34" s="148" t="s">
        <v>143</v>
      </c>
      <c r="F34" s="149"/>
      <c r="G34" s="150"/>
      <c r="H34" s="151" t="s">
        <v>144</v>
      </c>
      <c r="I34" s="152" t="s">
        <v>107</v>
      </c>
      <c r="J34" s="122">
        <v>0.7</v>
      </c>
      <c r="K34" s="123">
        <f t="shared" si="6"/>
        <v>0.77</v>
      </c>
      <c r="L34" s="120" t="s">
        <v>122</v>
      </c>
      <c r="M34" s="125">
        <f t="shared" si="7"/>
        <v>0.7</v>
      </c>
      <c r="N34" s="153" t="s">
        <v>105</v>
      </c>
      <c r="O34" s="127">
        <v>0.77</v>
      </c>
      <c r="P34" s="128">
        <f>IFERROR(Métricas!C14/Métricas!C13,0)</f>
        <v>0</v>
      </c>
      <c r="Q34" s="128">
        <f>IFERROR(Métricas!D14/Métricas!D13,0)</f>
        <v>0.75757575757575757</v>
      </c>
      <c r="R34" s="128">
        <f>IFERROR(Métricas!E14/Métricas!E13,0)</f>
        <v>0.58823529411764708</v>
      </c>
      <c r="S34" s="128">
        <f>IFERROR(Métricas!F14/Métricas!F13,0)</f>
        <v>0.6607142857142857</v>
      </c>
      <c r="T34" s="128">
        <f>IFERROR(Métricas!G14/Métricas!G13,0)</f>
        <v>0.66129032258064513</v>
      </c>
      <c r="U34" s="128">
        <f>IFERROR(Métricas!H14/Métricas!H13,0)</f>
        <v>0.72727272727272729</v>
      </c>
      <c r="V34" s="128">
        <f>IFERROR(Métricas!I14/Métricas!I13,0)</f>
        <v>0.6</v>
      </c>
      <c r="W34" s="128">
        <f>IFERROR(Métricas!J14/Métricas!J13,0)</f>
        <v>0.70967741935483875</v>
      </c>
      <c r="X34" s="128">
        <f>IFERROR(Métricas!K14/Métricas!K13,0)</f>
        <v>0.47761194029850745</v>
      </c>
      <c r="Y34" s="128">
        <f>IFERROR(Métricas!L14/Métricas!L13,0)</f>
        <v>0.58823529411764708</v>
      </c>
      <c r="Z34" s="128">
        <f>IFERROR(Métricas!M14/Métricas!M13,0)</f>
        <v>0.61016949152542377</v>
      </c>
      <c r="AA34" s="128">
        <f>IFERROR(Métricas!N14/Métricas!N13,0)</f>
        <v>0.5</v>
      </c>
      <c r="AB34" s="128">
        <f>IFERROR(Métricas!O14/Métricas!O13,0)</f>
        <v>0.58750000000000002</v>
      </c>
      <c r="AC34" s="128">
        <f>IFERROR(Métricas!P14/Métricas!P13,0)</f>
        <v>0.43421052631578949</v>
      </c>
      <c r="AD34" s="128">
        <f>IFERROR(Métricas!Q14/Métricas!Q13,0)</f>
        <v>0.48076923076923078</v>
      </c>
      <c r="AE34" s="128">
        <f>IFERROR(Métricas!R14/Métricas!R13,0)</f>
        <v>0.64406779661016944</v>
      </c>
      <c r="AF34" s="128">
        <f>IFERROR(Métricas!S14/Métricas!S13,0)</f>
        <v>0.58730158730158732</v>
      </c>
      <c r="AG34" s="128">
        <f>IFERROR(Métricas!T14/Métricas!T13,0)</f>
        <v>0.39344262295081966</v>
      </c>
      <c r="AH34" s="128">
        <f>IFERROR(Métricas!U14/Métricas!U13,0)</f>
        <v>0.22857142857142856</v>
      </c>
      <c r="AI34" s="128">
        <f>IFERROR(Métricas!V14/Métricas!V13,0)</f>
        <v>0.29032258064516131</v>
      </c>
      <c r="AJ34" s="128">
        <f>IFERROR(Métricas!W14/Métricas!W13,0)</f>
        <v>0.6811594202898551</v>
      </c>
      <c r="AK34" s="128">
        <f>IFERROR(Métricas!X14/Métricas!X13,0)</f>
        <v>0.57777777777777772</v>
      </c>
      <c r="AL34" s="128">
        <f>IFERROR(Métricas!Y14/Métricas!Y13,0)</f>
        <v>0</v>
      </c>
      <c r="AM34" s="128">
        <f>IFERROR(Métricas!Z14/Métricas!Z13,0)</f>
        <v>0</v>
      </c>
      <c r="AN34" s="128">
        <f>IFERROR(Métricas!AA14/Métricas!AA13,0)</f>
        <v>0</v>
      </c>
      <c r="AO34" s="128">
        <f>IFERROR(Métricas!AB14/Métricas!AB13,0)</f>
        <v>0</v>
      </c>
      <c r="AP34" s="128">
        <f>IFERROR(Métricas!AC14/Métricas!AC13,0)</f>
        <v>0</v>
      </c>
      <c r="AQ34" s="128">
        <f>IFERROR(Métricas!AD14/Métricas!AD13,0)</f>
        <v>0</v>
      </c>
    </row>
    <row r="35" spans="1:43" ht="20.45" customHeight="1">
      <c r="B35" s="219"/>
      <c r="C35" s="146">
        <v>10</v>
      </c>
      <c r="D35" s="147" t="s">
        <v>145</v>
      </c>
      <c r="E35" s="148" t="s">
        <v>146</v>
      </c>
      <c r="F35" s="149" t="s">
        <v>102</v>
      </c>
      <c r="G35" s="150" t="s">
        <v>103</v>
      </c>
      <c r="H35" s="154" t="s">
        <v>147</v>
      </c>
      <c r="I35" s="155" t="s">
        <v>105</v>
      </c>
      <c r="J35" s="156">
        <f>SUM(J36:J40)</f>
        <v>260</v>
      </c>
      <c r="K35" s="157">
        <f t="shared" si="6"/>
        <v>246</v>
      </c>
      <c r="L35" s="158" t="s">
        <v>106</v>
      </c>
      <c r="M35" s="157">
        <f t="shared" si="7"/>
        <v>260</v>
      </c>
      <c r="N35" s="159" t="s">
        <v>107</v>
      </c>
      <c r="O35" s="160">
        <f t="shared" ref="O35:AQ35" si="11">SUM(O36:O40)</f>
        <v>246</v>
      </c>
      <c r="P35" s="161">
        <f t="shared" si="11"/>
        <v>0</v>
      </c>
      <c r="Q35" s="161">
        <f t="shared" si="11"/>
        <v>0</v>
      </c>
      <c r="R35" s="161">
        <f t="shared" si="11"/>
        <v>0</v>
      </c>
      <c r="S35" s="161">
        <f t="shared" si="11"/>
        <v>0</v>
      </c>
      <c r="T35" s="161">
        <f t="shared" si="11"/>
        <v>0</v>
      </c>
      <c r="U35" s="161">
        <f t="shared" si="11"/>
        <v>0</v>
      </c>
      <c r="V35" s="161">
        <f t="shared" si="11"/>
        <v>0</v>
      </c>
      <c r="W35" s="161">
        <f t="shared" si="11"/>
        <v>0</v>
      </c>
      <c r="X35" s="161">
        <f t="shared" si="11"/>
        <v>0</v>
      </c>
      <c r="Y35" s="161">
        <f t="shared" si="11"/>
        <v>0</v>
      </c>
      <c r="Z35" s="161">
        <f t="shared" si="11"/>
        <v>0</v>
      </c>
      <c r="AA35" s="161">
        <f t="shared" si="11"/>
        <v>0</v>
      </c>
      <c r="AB35" s="161">
        <f t="shared" si="11"/>
        <v>0</v>
      </c>
      <c r="AC35" s="161">
        <f t="shared" si="11"/>
        <v>0</v>
      </c>
      <c r="AD35" s="161">
        <f t="shared" si="11"/>
        <v>0</v>
      </c>
      <c r="AE35" s="161">
        <f t="shared" si="11"/>
        <v>0</v>
      </c>
      <c r="AF35" s="161">
        <f t="shared" si="11"/>
        <v>0</v>
      </c>
      <c r="AG35" s="161">
        <f t="shared" si="11"/>
        <v>0</v>
      </c>
      <c r="AH35" s="161">
        <f t="shared" si="11"/>
        <v>0</v>
      </c>
      <c r="AI35" s="161">
        <f t="shared" si="11"/>
        <v>0</v>
      </c>
      <c r="AJ35" s="161">
        <f t="shared" si="11"/>
        <v>336</v>
      </c>
      <c r="AK35" s="161">
        <f t="shared" si="11"/>
        <v>246</v>
      </c>
      <c r="AL35" s="161">
        <f t="shared" si="11"/>
        <v>0</v>
      </c>
      <c r="AM35" s="161">
        <f t="shared" si="11"/>
        <v>0</v>
      </c>
      <c r="AN35" s="161">
        <f t="shared" si="11"/>
        <v>0</v>
      </c>
      <c r="AO35" s="161">
        <f t="shared" si="11"/>
        <v>0</v>
      </c>
      <c r="AP35" s="161">
        <f t="shared" si="11"/>
        <v>0</v>
      </c>
      <c r="AQ35" s="161">
        <f t="shared" si="11"/>
        <v>0</v>
      </c>
    </row>
    <row r="36" spans="1:43" ht="20.45" customHeight="1">
      <c r="B36" s="219"/>
      <c r="C36" s="162"/>
      <c r="D36" s="163" t="s">
        <v>108</v>
      </c>
      <c r="E36" s="164"/>
      <c r="F36" s="149"/>
      <c r="G36" s="150"/>
      <c r="H36" s="154"/>
      <c r="I36" s="155" t="s">
        <v>105</v>
      </c>
      <c r="J36" s="156">
        <v>24</v>
      </c>
      <c r="K36" s="157">
        <f t="shared" si="6"/>
        <v>23</v>
      </c>
      <c r="L36" s="158" t="s">
        <v>106</v>
      </c>
      <c r="M36" s="157">
        <f t="shared" si="7"/>
        <v>24</v>
      </c>
      <c r="N36" s="159" t="s">
        <v>107</v>
      </c>
      <c r="O36" s="160">
        <v>23</v>
      </c>
      <c r="P36" s="165">
        <f>Métricas!C163</f>
        <v>0</v>
      </c>
      <c r="Q36" s="165">
        <f>Métricas!D163</f>
        <v>0</v>
      </c>
      <c r="R36" s="165">
        <f>Métricas!E163</f>
        <v>0</v>
      </c>
      <c r="S36" s="165">
        <f>Métricas!F163</f>
        <v>0</v>
      </c>
      <c r="T36" s="165">
        <f>Métricas!G163</f>
        <v>0</v>
      </c>
      <c r="U36" s="165">
        <f>Métricas!H163</f>
        <v>0</v>
      </c>
      <c r="V36" s="165">
        <f>Métricas!I163</f>
        <v>0</v>
      </c>
      <c r="W36" s="165">
        <f>Métricas!J163</f>
        <v>0</v>
      </c>
      <c r="X36" s="165">
        <f>Métricas!K163</f>
        <v>0</v>
      </c>
      <c r="Y36" s="165">
        <f>Métricas!L163</f>
        <v>0</v>
      </c>
      <c r="Z36" s="165">
        <f>Métricas!M163</f>
        <v>0</v>
      </c>
      <c r="AA36" s="165">
        <f>Métricas!N163</f>
        <v>0</v>
      </c>
      <c r="AB36" s="165">
        <f>Métricas!O163</f>
        <v>0</v>
      </c>
      <c r="AC36" s="165">
        <f>Métricas!P163</f>
        <v>0</v>
      </c>
      <c r="AD36" s="165">
        <f>Métricas!Q163</f>
        <v>0</v>
      </c>
      <c r="AE36" s="165">
        <f>Métricas!R163</f>
        <v>0</v>
      </c>
      <c r="AF36" s="165">
        <f>Métricas!S163</f>
        <v>0</v>
      </c>
      <c r="AG36" s="165">
        <f>Métricas!T163</f>
        <v>0</v>
      </c>
      <c r="AH36" s="165">
        <f>Métricas!U163</f>
        <v>0</v>
      </c>
      <c r="AI36" s="165">
        <f>Métricas!V163</f>
        <v>0</v>
      </c>
      <c r="AJ36" s="165">
        <f>Métricas!W163</f>
        <v>95</v>
      </c>
      <c r="AK36" s="165">
        <f>Métricas!X163</f>
        <v>95</v>
      </c>
      <c r="AL36" s="165">
        <f>Métricas!Y163</f>
        <v>0</v>
      </c>
      <c r="AM36" s="165">
        <f>Métricas!Z163</f>
        <v>0</v>
      </c>
      <c r="AN36" s="165">
        <f>Métricas!AA163</f>
        <v>0</v>
      </c>
      <c r="AO36" s="165">
        <f>Métricas!AB163</f>
        <v>0</v>
      </c>
      <c r="AP36" s="165">
        <f>Métricas!AC163</f>
        <v>0</v>
      </c>
      <c r="AQ36" s="165">
        <f>Métricas!AD163</f>
        <v>0</v>
      </c>
    </row>
    <row r="37" spans="1:43" ht="20.45" customHeight="1">
      <c r="B37" s="219"/>
      <c r="C37" s="162"/>
      <c r="D37" s="163" t="s">
        <v>109</v>
      </c>
      <c r="E37" s="164"/>
      <c r="F37" s="149"/>
      <c r="G37" s="150"/>
      <c r="H37" s="154"/>
      <c r="I37" s="155" t="s">
        <v>105</v>
      </c>
      <c r="J37" s="156">
        <v>5</v>
      </c>
      <c r="K37" s="157">
        <f t="shared" si="6"/>
        <v>4</v>
      </c>
      <c r="L37" s="158" t="s">
        <v>106</v>
      </c>
      <c r="M37" s="157">
        <f t="shared" si="7"/>
        <v>5</v>
      </c>
      <c r="N37" s="159" t="s">
        <v>107</v>
      </c>
      <c r="O37" s="160">
        <v>4</v>
      </c>
      <c r="P37" s="165">
        <f>Métricas!C135</f>
        <v>0</v>
      </c>
      <c r="Q37" s="165">
        <f>Métricas!D135</f>
        <v>0</v>
      </c>
      <c r="R37" s="165">
        <f>Métricas!E135</f>
        <v>0</v>
      </c>
      <c r="S37" s="165">
        <f>Métricas!F135</f>
        <v>0</v>
      </c>
      <c r="T37" s="165">
        <f>Métricas!G135</f>
        <v>0</v>
      </c>
      <c r="U37" s="165">
        <f>Métricas!H135</f>
        <v>0</v>
      </c>
      <c r="V37" s="165">
        <f>Métricas!I135</f>
        <v>0</v>
      </c>
      <c r="W37" s="165">
        <f>Métricas!J135</f>
        <v>0</v>
      </c>
      <c r="X37" s="165">
        <f>Métricas!K135</f>
        <v>0</v>
      </c>
      <c r="Y37" s="165">
        <f>Métricas!L135</f>
        <v>0</v>
      </c>
      <c r="Z37" s="165">
        <f>Métricas!M135</f>
        <v>0</v>
      </c>
      <c r="AA37" s="165">
        <f>Métricas!N135</f>
        <v>0</v>
      </c>
      <c r="AB37" s="165">
        <f>Métricas!O135</f>
        <v>0</v>
      </c>
      <c r="AC37" s="165">
        <f>Métricas!P135</f>
        <v>0</v>
      </c>
      <c r="AD37" s="165">
        <f>Métricas!Q135</f>
        <v>0</v>
      </c>
      <c r="AE37" s="165">
        <f>Métricas!R135</f>
        <v>0</v>
      </c>
      <c r="AF37" s="165">
        <f>Métricas!S135</f>
        <v>0</v>
      </c>
      <c r="AG37" s="165">
        <f>Métricas!T135</f>
        <v>0</v>
      </c>
      <c r="AH37" s="165">
        <f>Métricas!U135</f>
        <v>0</v>
      </c>
      <c r="AI37" s="165">
        <f>Métricas!V135</f>
        <v>0</v>
      </c>
      <c r="AJ37" s="165">
        <f>Métricas!W135</f>
        <v>107</v>
      </c>
      <c r="AK37" s="165">
        <f>Métricas!X135</f>
        <v>36</v>
      </c>
      <c r="AL37" s="165">
        <f>Métricas!Y135</f>
        <v>0</v>
      </c>
      <c r="AM37" s="165">
        <f>Métricas!Z135</f>
        <v>0</v>
      </c>
      <c r="AN37" s="165">
        <f>Métricas!AA135</f>
        <v>0</v>
      </c>
      <c r="AO37" s="165">
        <f>Métricas!AB135</f>
        <v>0</v>
      </c>
      <c r="AP37" s="165">
        <f>Métricas!AC135</f>
        <v>0</v>
      </c>
      <c r="AQ37" s="165">
        <f>Métricas!AD135</f>
        <v>0</v>
      </c>
    </row>
    <row r="38" spans="1:43" ht="20.45" customHeight="1">
      <c r="B38" s="219"/>
      <c r="C38" s="162"/>
      <c r="D38" s="163" t="s">
        <v>111</v>
      </c>
      <c r="E38" s="164"/>
      <c r="F38" s="149"/>
      <c r="G38" s="150"/>
      <c r="H38" s="154"/>
      <c r="I38" s="155" t="s">
        <v>105</v>
      </c>
      <c r="J38" s="156">
        <v>7</v>
      </c>
      <c r="K38" s="157">
        <f t="shared" si="6"/>
        <v>6</v>
      </c>
      <c r="L38" s="158" t="s">
        <v>106</v>
      </c>
      <c r="M38" s="157">
        <f t="shared" si="7"/>
        <v>7</v>
      </c>
      <c r="N38" s="159" t="s">
        <v>107</v>
      </c>
      <c r="O38" s="160">
        <v>6</v>
      </c>
      <c r="P38" s="165">
        <f>Métricas!C48</f>
        <v>0</v>
      </c>
      <c r="Q38" s="165">
        <f>Métricas!D48</f>
        <v>0</v>
      </c>
      <c r="R38" s="165">
        <f>Métricas!E48</f>
        <v>0</v>
      </c>
      <c r="S38" s="165">
        <f>Métricas!F48</f>
        <v>0</v>
      </c>
      <c r="T38" s="165">
        <f>Métricas!G48</f>
        <v>0</v>
      </c>
      <c r="U38" s="165">
        <f>Métricas!H48</f>
        <v>0</v>
      </c>
      <c r="V38" s="165">
        <f>Métricas!I48</f>
        <v>0</v>
      </c>
      <c r="W38" s="165">
        <f>Métricas!J48</f>
        <v>0</v>
      </c>
      <c r="X38" s="165">
        <f>Métricas!K48</f>
        <v>0</v>
      </c>
      <c r="Y38" s="165">
        <f>Métricas!L48</f>
        <v>0</v>
      </c>
      <c r="Z38" s="165">
        <f>Métricas!M48</f>
        <v>0</v>
      </c>
      <c r="AA38" s="165">
        <f>Métricas!N48</f>
        <v>0</v>
      </c>
      <c r="AB38" s="165">
        <f>Métricas!O48</f>
        <v>0</v>
      </c>
      <c r="AC38" s="165">
        <f>Métricas!P48</f>
        <v>0</v>
      </c>
      <c r="AD38" s="165">
        <f>Métricas!Q48</f>
        <v>0</v>
      </c>
      <c r="AE38" s="165">
        <f>Métricas!R48</f>
        <v>0</v>
      </c>
      <c r="AF38" s="165">
        <f>Métricas!S48</f>
        <v>0</v>
      </c>
      <c r="AG38" s="165">
        <f>Métricas!T48</f>
        <v>0</v>
      </c>
      <c r="AH38" s="165">
        <f>Métricas!U48</f>
        <v>0</v>
      </c>
      <c r="AI38" s="165">
        <f>Métricas!V48</f>
        <v>0</v>
      </c>
      <c r="AJ38" s="165">
        <f>Métricas!W48</f>
        <v>10</v>
      </c>
      <c r="AK38" s="165">
        <f>Métricas!X48</f>
        <v>11</v>
      </c>
      <c r="AL38" s="165">
        <f>Métricas!Y48</f>
        <v>0</v>
      </c>
      <c r="AM38" s="165">
        <f>Métricas!Z48</f>
        <v>0</v>
      </c>
      <c r="AN38" s="165">
        <f>Métricas!AA48</f>
        <v>0</v>
      </c>
      <c r="AO38" s="165">
        <f>Métricas!AB48</f>
        <v>0</v>
      </c>
      <c r="AP38" s="165">
        <f>Métricas!AC48</f>
        <v>0</v>
      </c>
      <c r="AQ38" s="165">
        <f>Métricas!AD48</f>
        <v>0</v>
      </c>
    </row>
    <row r="39" spans="1:43" ht="20.45" customHeight="1">
      <c r="B39" s="219"/>
      <c r="C39" s="162"/>
      <c r="D39" s="163" t="s">
        <v>112</v>
      </c>
      <c r="E39" s="164"/>
      <c r="F39" s="149"/>
      <c r="G39" s="150"/>
      <c r="H39" s="154"/>
      <c r="I39" s="155" t="s">
        <v>105</v>
      </c>
      <c r="J39" s="156">
        <v>88</v>
      </c>
      <c r="K39" s="157">
        <f t="shared" si="6"/>
        <v>84</v>
      </c>
      <c r="L39" s="158" t="s">
        <v>106</v>
      </c>
      <c r="M39" s="157">
        <f t="shared" si="7"/>
        <v>88</v>
      </c>
      <c r="N39" s="159" t="s">
        <v>107</v>
      </c>
      <c r="O39" s="160">
        <v>84</v>
      </c>
      <c r="P39" s="165">
        <f>Métricas!C106</f>
        <v>0</v>
      </c>
      <c r="Q39" s="165">
        <f>Métricas!D106</f>
        <v>0</v>
      </c>
      <c r="R39" s="165">
        <f>Métricas!E106</f>
        <v>0</v>
      </c>
      <c r="S39" s="165">
        <f>Métricas!F106</f>
        <v>0</v>
      </c>
      <c r="T39" s="165">
        <f>Métricas!G106</f>
        <v>0</v>
      </c>
      <c r="U39" s="165">
        <f>Métricas!H106</f>
        <v>0</v>
      </c>
      <c r="V39" s="165">
        <f>Métricas!I106</f>
        <v>0</v>
      </c>
      <c r="W39" s="165">
        <f>Métricas!J106</f>
        <v>0</v>
      </c>
      <c r="X39" s="165">
        <f>Métricas!K106</f>
        <v>0</v>
      </c>
      <c r="Y39" s="165">
        <f>Métricas!L106</f>
        <v>0</v>
      </c>
      <c r="Z39" s="165">
        <f>Métricas!M106</f>
        <v>0</v>
      </c>
      <c r="AA39" s="165">
        <f>Métricas!N106</f>
        <v>0</v>
      </c>
      <c r="AB39" s="165">
        <f>Métricas!O106</f>
        <v>0</v>
      </c>
      <c r="AC39" s="165">
        <f>Métricas!P106</f>
        <v>0</v>
      </c>
      <c r="AD39" s="165">
        <f>Métricas!Q106</f>
        <v>0</v>
      </c>
      <c r="AE39" s="165">
        <f>Métricas!R106</f>
        <v>0</v>
      </c>
      <c r="AF39" s="165">
        <f>Métricas!S106</f>
        <v>0</v>
      </c>
      <c r="AG39" s="165">
        <f>Métricas!T106</f>
        <v>0</v>
      </c>
      <c r="AH39" s="165">
        <f>Métricas!U106</f>
        <v>0</v>
      </c>
      <c r="AI39" s="165">
        <f>Métricas!V106</f>
        <v>0</v>
      </c>
      <c r="AJ39" s="165">
        <f>Métricas!W106</f>
        <v>47</v>
      </c>
      <c r="AK39" s="165">
        <f>Métricas!X106</f>
        <v>52</v>
      </c>
      <c r="AL39" s="165">
        <f>Métricas!Y106</f>
        <v>0</v>
      </c>
      <c r="AM39" s="165">
        <f>Métricas!Z106</f>
        <v>0</v>
      </c>
      <c r="AN39" s="165">
        <f>Métricas!AA106</f>
        <v>0</v>
      </c>
      <c r="AO39" s="165">
        <f>Métricas!AB106</f>
        <v>0</v>
      </c>
      <c r="AP39" s="165">
        <f>Métricas!AC106</f>
        <v>0</v>
      </c>
      <c r="AQ39" s="165">
        <f>Métricas!AD106</f>
        <v>0</v>
      </c>
    </row>
    <row r="40" spans="1:43" ht="20.45" customHeight="1">
      <c r="B40" s="219"/>
      <c r="C40" s="162"/>
      <c r="D40" s="163" t="s">
        <v>114</v>
      </c>
      <c r="E40" s="164"/>
      <c r="F40" s="149"/>
      <c r="G40" s="150"/>
      <c r="H40" s="154"/>
      <c r="I40" s="155" t="s">
        <v>105</v>
      </c>
      <c r="J40" s="156">
        <v>136</v>
      </c>
      <c r="K40" s="157">
        <f t="shared" si="6"/>
        <v>129</v>
      </c>
      <c r="L40" s="158" t="s">
        <v>106</v>
      </c>
      <c r="M40" s="157">
        <f t="shared" si="7"/>
        <v>136</v>
      </c>
      <c r="N40" s="159" t="s">
        <v>107</v>
      </c>
      <c r="O40" s="160">
        <v>129</v>
      </c>
      <c r="P40" s="165">
        <f>Métricas!C77</f>
        <v>0</v>
      </c>
      <c r="Q40" s="165">
        <f>Métricas!D77</f>
        <v>0</v>
      </c>
      <c r="R40" s="165">
        <f>Métricas!E77</f>
        <v>0</v>
      </c>
      <c r="S40" s="165">
        <f>Métricas!F77</f>
        <v>0</v>
      </c>
      <c r="T40" s="165">
        <f>Métricas!G77</f>
        <v>0</v>
      </c>
      <c r="U40" s="165">
        <f>Métricas!H77</f>
        <v>0</v>
      </c>
      <c r="V40" s="165">
        <f>Métricas!I77</f>
        <v>0</v>
      </c>
      <c r="W40" s="165">
        <f>Métricas!J77</f>
        <v>0</v>
      </c>
      <c r="X40" s="165">
        <f>Métricas!K77</f>
        <v>0</v>
      </c>
      <c r="Y40" s="165">
        <f>Métricas!L77</f>
        <v>0</v>
      </c>
      <c r="Z40" s="165">
        <f>Métricas!M77</f>
        <v>0</v>
      </c>
      <c r="AA40" s="165">
        <f>Métricas!N77</f>
        <v>0</v>
      </c>
      <c r="AB40" s="165">
        <f>Métricas!O77</f>
        <v>0</v>
      </c>
      <c r="AC40" s="165">
        <f>Métricas!P77</f>
        <v>0</v>
      </c>
      <c r="AD40" s="165">
        <f>Métricas!Q77</f>
        <v>0</v>
      </c>
      <c r="AE40" s="165">
        <f>Métricas!R77</f>
        <v>0</v>
      </c>
      <c r="AF40" s="165">
        <f>Métricas!S77</f>
        <v>0</v>
      </c>
      <c r="AG40" s="165">
        <f>Métricas!T77</f>
        <v>0</v>
      </c>
      <c r="AH40" s="165">
        <f>Métricas!U77</f>
        <v>0</v>
      </c>
      <c r="AI40" s="165">
        <f>Métricas!V77</f>
        <v>0</v>
      </c>
      <c r="AJ40" s="165">
        <f>Métricas!W77</f>
        <v>77</v>
      </c>
      <c r="AK40" s="165">
        <f>Métricas!X77</f>
        <v>52</v>
      </c>
      <c r="AL40" s="165">
        <f>Métricas!Y77</f>
        <v>0</v>
      </c>
      <c r="AM40" s="165">
        <f>Métricas!Z77</f>
        <v>0</v>
      </c>
      <c r="AN40" s="165">
        <f>Métricas!AA77</f>
        <v>0</v>
      </c>
      <c r="AO40" s="165">
        <f>Métricas!AB77</f>
        <v>0</v>
      </c>
      <c r="AP40" s="165">
        <f>Métricas!AC77</f>
        <v>0</v>
      </c>
      <c r="AQ40" s="165">
        <f>Métricas!AD77</f>
        <v>0</v>
      </c>
    </row>
    <row r="41" spans="1:43" ht="33.75">
      <c r="A41" s="166"/>
      <c r="B41" s="219"/>
      <c r="C41" s="146">
        <v>11</v>
      </c>
      <c r="D41" s="147" t="s">
        <v>69</v>
      </c>
      <c r="E41" s="148" t="s">
        <v>148</v>
      </c>
      <c r="F41" s="149" t="s">
        <v>102</v>
      </c>
      <c r="G41" s="150" t="s">
        <v>103</v>
      </c>
      <c r="H41" s="151" t="s">
        <v>147</v>
      </c>
      <c r="I41" s="167" t="s">
        <v>105</v>
      </c>
      <c r="J41" s="167">
        <f>SUM(J42:J46)</f>
        <v>132</v>
      </c>
      <c r="K41" s="99">
        <f t="shared" si="6"/>
        <v>66</v>
      </c>
      <c r="L41" s="100" t="s">
        <v>106</v>
      </c>
      <c r="M41" s="99">
        <f t="shared" si="7"/>
        <v>132</v>
      </c>
      <c r="N41" s="168" t="s">
        <v>107</v>
      </c>
      <c r="O41" s="168">
        <f t="shared" ref="O41:AQ41" si="12">SUM(O42:O46)</f>
        <v>66</v>
      </c>
      <c r="P41" s="169">
        <f t="shared" si="12"/>
        <v>0</v>
      </c>
      <c r="Q41" s="169">
        <f t="shared" si="12"/>
        <v>74</v>
      </c>
      <c r="R41" s="169">
        <f t="shared" si="12"/>
        <v>82</v>
      </c>
      <c r="S41" s="169">
        <f t="shared" si="12"/>
        <v>70</v>
      </c>
      <c r="T41" s="169">
        <f t="shared" si="12"/>
        <v>85</v>
      </c>
      <c r="U41" s="169">
        <f t="shared" si="12"/>
        <v>85</v>
      </c>
      <c r="V41" s="169">
        <f t="shared" si="12"/>
        <v>105</v>
      </c>
      <c r="W41" s="169">
        <f t="shared" si="12"/>
        <v>114</v>
      </c>
      <c r="X41" s="169">
        <f t="shared" si="12"/>
        <v>115</v>
      </c>
      <c r="Y41" s="169">
        <f t="shared" si="12"/>
        <v>101</v>
      </c>
      <c r="Z41" s="169">
        <f t="shared" si="12"/>
        <v>143</v>
      </c>
      <c r="AA41" s="169">
        <f t="shared" si="12"/>
        <v>138</v>
      </c>
      <c r="AB41" s="169">
        <f t="shared" si="12"/>
        <v>112</v>
      </c>
      <c r="AC41" s="169">
        <f t="shared" si="12"/>
        <v>116</v>
      </c>
      <c r="AD41" s="169">
        <f t="shared" si="12"/>
        <v>117</v>
      </c>
      <c r="AE41" s="169">
        <f t="shared" si="12"/>
        <v>134</v>
      </c>
      <c r="AF41" s="169">
        <f t="shared" si="12"/>
        <v>124</v>
      </c>
      <c r="AG41" s="169">
        <f t="shared" si="12"/>
        <v>110</v>
      </c>
      <c r="AH41" s="169">
        <f t="shared" si="12"/>
        <v>123</v>
      </c>
      <c r="AI41" s="169">
        <f t="shared" si="12"/>
        <v>147</v>
      </c>
      <c r="AJ41" s="169">
        <f t="shared" si="12"/>
        <v>124</v>
      </c>
      <c r="AK41" s="169">
        <f t="shared" si="12"/>
        <v>249</v>
      </c>
      <c r="AL41" s="169">
        <f t="shared" si="12"/>
        <v>0</v>
      </c>
      <c r="AM41" s="169">
        <f t="shared" si="12"/>
        <v>0</v>
      </c>
      <c r="AN41" s="169">
        <f t="shared" si="12"/>
        <v>0</v>
      </c>
      <c r="AO41" s="169">
        <f t="shared" si="12"/>
        <v>0</v>
      </c>
      <c r="AP41" s="169">
        <f t="shared" si="12"/>
        <v>0</v>
      </c>
      <c r="AQ41" s="169">
        <f t="shared" si="12"/>
        <v>0</v>
      </c>
    </row>
    <row r="42" spans="1:43">
      <c r="A42" s="166"/>
      <c r="B42" s="219"/>
      <c r="C42" s="170"/>
      <c r="D42" s="171" t="s">
        <v>108</v>
      </c>
      <c r="E42" s="172"/>
      <c r="F42" s="149"/>
      <c r="G42" s="150"/>
      <c r="H42" s="151"/>
      <c r="I42" s="167" t="s">
        <v>105</v>
      </c>
      <c r="J42" s="167">
        <v>52</v>
      </c>
      <c r="K42" s="99">
        <f t="shared" si="6"/>
        <v>26</v>
      </c>
      <c r="L42" s="100" t="s">
        <v>106</v>
      </c>
      <c r="M42" s="99">
        <f t="shared" si="7"/>
        <v>52</v>
      </c>
      <c r="N42" s="168" t="s">
        <v>107</v>
      </c>
      <c r="O42" s="168">
        <v>26</v>
      </c>
      <c r="P42" s="169">
        <f>Métricas!C166</f>
        <v>0</v>
      </c>
      <c r="Q42" s="169">
        <f>Métricas!D166</f>
        <v>6</v>
      </c>
      <c r="R42" s="169">
        <f>Métricas!E166</f>
        <v>17</v>
      </c>
      <c r="S42" s="169">
        <f>Métricas!F166</f>
        <v>4</v>
      </c>
      <c r="T42" s="169">
        <f>Métricas!G166</f>
        <v>10</v>
      </c>
      <c r="U42" s="169">
        <f>Métricas!H166</f>
        <v>6</v>
      </c>
      <c r="V42" s="169">
        <f>Métricas!I166</f>
        <v>11</v>
      </c>
      <c r="W42" s="169">
        <f>Métricas!J166</f>
        <v>18</v>
      </c>
      <c r="X42" s="169">
        <f>Métricas!K166</f>
        <v>13</v>
      </c>
      <c r="Y42" s="169">
        <f>Métricas!L166</f>
        <v>8</v>
      </c>
      <c r="Z42" s="169">
        <f>Métricas!M166</f>
        <v>13</v>
      </c>
      <c r="AA42" s="169">
        <f>Métricas!N166</f>
        <v>13</v>
      </c>
      <c r="AB42" s="169">
        <f>Métricas!O166</f>
        <v>11</v>
      </c>
      <c r="AC42" s="169">
        <f>Métricas!P166</f>
        <v>12</v>
      </c>
      <c r="AD42" s="169">
        <f>Métricas!Q166</f>
        <v>7</v>
      </c>
      <c r="AE42" s="169">
        <f>Métricas!R166</f>
        <v>15</v>
      </c>
      <c r="AF42" s="169">
        <f>Métricas!S166</f>
        <v>11</v>
      </c>
      <c r="AG42" s="169">
        <f>Métricas!T166</f>
        <v>6</v>
      </c>
      <c r="AH42" s="169">
        <f>Métricas!U166</f>
        <v>12</v>
      </c>
      <c r="AI42" s="169">
        <f>Métricas!V166</f>
        <v>10</v>
      </c>
      <c r="AJ42" s="169">
        <f>Métricas!W166</f>
        <v>10</v>
      </c>
      <c r="AK42" s="169">
        <f>Métricas!X166</f>
        <v>11</v>
      </c>
      <c r="AL42" s="169">
        <f>Métricas!Y166</f>
        <v>0</v>
      </c>
      <c r="AM42" s="169">
        <f>Métricas!Z166</f>
        <v>0</v>
      </c>
      <c r="AN42" s="169">
        <f>Métricas!AA166</f>
        <v>0</v>
      </c>
      <c r="AO42" s="169">
        <f>Métricas!AB166</f>
        <v>0</v>
      </c>
      <c r="AP42" s="169">
        <f>Métricas!AC166</f>
        <v>0</v>
      </c>
      <c r="AQ42" s="169">
        <f>Métricas!AD166</f>
        <v>0</v>
      </c>
    </row>
    <row r="43" spans="1:43">
      <c r="A43" s="166"/>
      <c r="B43" s="219"/>
      <c r="C43" s="170"/>
      <c r="D43" s="171" t="s">
        <v>109</v>
      </c>
      <c r="E43" s="172"/>
      <c r="F43" s="149"/>
      <c r="G43" s="150"/>
      <c r="H43" s="151"/>
      <c r="I43" s="167" t="s">
        <v>105</v>
      </c>
      <c r="J43" s="167">
        <v>50</v>
      </c>
      <c r="K43" s="99">
        <f t="shared" si="6"/>
        <v>25</v>
      </c>
      <c r="L43" s="100" t="s">
        <v>106</v>
      </c>
      <c r="M43" s="99">
        <f t="shared" si="7"/>
        <v>50</v>
      </c>
      <c r="N43" s="168" t="s">
        <v>107</v>
      </c>
      <c r="O43" s="168">
        <v>25</v>
      </c>
      <c r="P43" s="169">
        <f>Métricas!C138</f>
        <v>0</v>
      </c>
      <c r="Q43" s="169">
        <f>Métricas!D138</f>
        <v>15</v>
      </c>
      <c r="R43" s="169">
        <f>Métricas!E138</f>
        <v>14</v>
      </c>
      <c r="S43" s="169">
        <f>Métricas!F138</f>
        <v>8</v>
      </c>
      <c r="T43" s="169">
        <f>Métricas!G138</f>
        <v>13</v>
      </c>
      <c r="U43" s="169">
        <f>Métricas!H138</f>
        <v>27</v>
      </c>
      <c r="V43" s="169">
        <f>Métricas!I138</f>
        <v>28</v>
      </c>
      <c r="W43" s="169">
        <f>Métricas!J138</f>
        <v>25</v>
      </c>
      <c r="X43" s="169">
        <f>Métricas!K138</f>
        <v>28</v>
      </c>
      <c r="Y43" s="169">
        <f>Métricas!L138</f>
        <v>12</v>
      </c>
      <c r="Z43" s="169">
        <f>Métricas!M138</f>
        <v>15</v>
      </c>
      <c r="AA43" s="169">
        <f>Métricas!N138</f>
        <v>14</v>
      </c>
      <c r="AB43" s="169">
        <f>Métricas!O138</f>
        <v>9</v>
      </c>
      <c r="AC43" s="169">
        <f>Métricas!P138</f>
        <v>10</v>
      </c>
      <c r="AD43" s="169">
        <f>Métricas!Q138</f>
        <v>14</v>
      </c>
      <c r="AE43" s="169">
        <f>Métricas!R138</f>
        <v>20</v>
      </c>
      <c r="AF43" s="169">
        <f>Métricas!S138</f>
        <v>13</v>
      </c>
      <c r="AG43" s="169">
        <f>Métricas!T138</f>
        <v>13</v>
      </c>
      <c r="AH43" s="169">
        <f>Métricas!U138</f>
        <v>17</v>
      </c>
      <c r="AI43" s="169">
        <f>Métricas!V138</f>
        <v>18</v>
      </c>
      <c r="AJ43" s="169">
        <f>Métricas!W138</f>
        <v>8</v>
      </c>
      <c r="AK43" s="169">
        <f>Métricas!X138</f>
        <v>22</v>
      </c>
      <c r="AL43" s="169">
        <f>Métricas!Y138</f>
        <v>0</v>
      </c>
      <c r="AM43" s="169">
        <f>Métricas!Z138</f>
        <v>0</v>
      </c>
      <c r="AN43" s="169">
        <f>Métricas!AA138</f>
        <v>0</v>
      </c>
      <c r="AO43" s="169">
        <f>Métricas!AB138</f>
        <v>0</v>
      </c>
      <c r="AP43" s="169">
        <f>Métricas!AC138</f>
        <v>0</v>
      </c>
      <c r="AQ43" s="169">
        <f>Métricas!AD138</f>
        <v>0</v>
      </c>
    </row>
    <row r="44" spans="1:43">
      <c r="A44" s="166"/>
      <c r="B44" s="219"/>
      <c r="C44" s="170"/>
      <c r="D44" s="171" t="s">
        <v>111</v>
      </c>
      <c r="E44" s="172"/>
      <c r="F44" s="149"/>
      <c r="G44" s="150"/>
      <c r="H44" s="151"/>
      <c r="I44" s="167" t="s">
        <v>105</v>
      </c>
      <c r="J44" s="167">
        <v>6</v>
      </c>
      <c r="K44" s="99">
        <f t="shared" si="6"/>
        <v>3</v>
      </c>
      <c r="L44" s="100" t="s">
        <v>106</v>
      </c>
      <c r="M44" s="99">
        <f t="shared" si="7"/>
        <v>6</v>
      </c>
      <c r="N44" s="168" t="s">
        <v>107</v>
      </c>
      <c r="O44" s="168">
        <v>3</v>
      </c>
      <c r="P44" s="169">
        <f>Métricas!C51</f>
        <v>0</v>
      </c>
      <c r="Q44" s="169">
        <f>Métricas!D51</f>
        <v>7</v>
      </c>
      <c r="R44" s="169">
        <f>Métricas!E51</f>
        <v>6</v>
      </c>
      <c r="S44" s="169">
        <f>Métricas!F51</f>
        <v>9</v>
      </c>
      <c r="T44" s="169">
        <f>Métricas!G51</f>
        <v>3</v>
      </c>
      <c r="U44" s="169">
        <f>Métricas!H51</f>
        <v>0</v>
      </c>
      <c r="V44" s="169">
        <f>Métricas!I51</f>
        <v>2</v>
      </c>
      <c r="W44" s="169">
        <f>Métricas!J51</f>
        <v>6</v>
      </c>
      <c r="X44" s="169">
        <f>Métricas!K51</f>
        <v>2</v>
      </c>
      <c r="Y44" s="169">
        <f>Métricas!L51</f>
        <v>0</v>
      </c>
      <c r="Z44" s="169">
        <f>Métricas!M51</f>
        <v>24</v>
      </c>
      <c r="AA44" s="169">
        <f>Métricas!N51</f>
        <v>21</v>
      </c>
      <c r="AB44" s="169">
        <f>Métricas!O51</f>
        <v>6</v>
      </c>
      <c r="AC44" s="169">
        <f>Métricas!P51</f>
        <v>6</v>
      </c>
      <c r="AD44" s="169">
        <f>Métricas!Q51</f>
        <v>6</v>
      </c>
      <c r="AE44" s="169">
        <f>Métricas!R51</f>
        <v>3</v>
      </c>
      <c r="AF44" s="169">
        <f>Métricas!S51</f>
        <v>4</v>
      </c>
      <c r="AG44" s="169">
        <f>Métricas!T51</f>
        <v>8</v>
      </c>
      <c r="AH44" s="169">
        <f>Métricas!U51</f>
        <v>6</v>
      </c>
      <c r="AI44" s="169">
        <f>Métricas!V51</f>
        <v>10</v>
      </c>
      <c r="AJ44" s="169">
        <f>Métricas!W51</f>
        <v>1</v>
      </c>
      <c r="AK44" s="169">
        <f>Métricas!X51</f>
        <v>4</v>
      </c>
      <c r="AL44" s="169">
        <f>Métricas!Y51</f>
        <v>0</v>
      </c>
      <c r="AM44" s="169">
        <f>Métricas!Z51</f>
        <v>0</v>
      </c>
      <c r="AN44" s="169">
        <f>Métricas!AA51</f>
        <v>0</v>
      </c>
      <c r="AO44" s="169">
        <f>Métricas!AB51</f>
        <v>0</v>
      </c>
      <c r="AP44" s="169">
        <f>Métricas!AC51</f>
        <v>0</v>
      </c>
      <c r="AQ44" s="169">
        <f>Métricas!AD51</f>
        <v>0</v>
      </c>
    </row>
    <row r="45" spans="1:43">
      <c r="A45" s="166"/>
      <c r="B45" s="219"/>
      <c r="C45" s="170"/>
      <c r="D45" s="171" t="s">
        <v>112</v>
      </c>
      <c r="E45" s="172"/>
      <c r="F45" s="149"/>
      <c r="G45" s="150"/>
      <c r="H45" s="151"/>
      <c r="I45" s="167" t="s">
        <v>105</v>
      </c>
      <c r="J45" s="167">
        <v>4</v>
      </c>
      <c r="K45" s="99">
        <f t="shared" si="6"/>
        <v>2</v>
      </c>
      <c r="L45" s="100" t="s">
        <v>106</v>
      </c>
      <c r="M45" s="99">
        <f t="shared" si="7"/>
        <v>4</v>
      </c>
      <c r="N45" s="168" t="s">
        <v>107</v>
      </c>
      <c r="O45" s="168">
        <v>2</v>
      </c>
      <c r="P45" s="169">
        <f>Métricas!C109</f>
        <v>0</v>
      </c>
      <c r="Q45" s="169">
        <f>Métricas!D109</f>
        <v>4</v>
      </c>
      <c r="R45" s="169">
        <f>Métricas!E109</f>
        <v>4</v>
      </c>
      <c r="S45" s="169">
        <f>Métricas!F109</f>
        <v>5</v>
      </c>
      <c r="T45" s="169">
        <f>Métricas!G109</f>
        <v>9</v>
      </c>
      <c r="U45" s="169">
        <f>Métricas!H109</f>
        <v>4</v>
      </c>
      <c r="V45" s="169">
        <f>Métricas!I109</f>
        <v>4</v>
      </c>
      <c r="W45" s="169">
        <f>Métricas!J109</f>
        <v>1</v>
      </c>
      <c r="X45" s="169">
        <f>Métricas!K109</f>
        <v>6</v>
      </c>
      <c r="Y45" s="169">
        <f>Métricas!L109</f>
        <v>7</v>
      </c>
      <c r="Z45" s="169">
        <f>Métricas!M109</f>
        <v>3</v>
      </c>
      <c r="AA45" s="169">
        <f>Métricas!N109</f>
        <v>4</v>
      </c>
      <c r="AB45" s="169">
        <f>Métricas!O109</f>
        <v>4</v>
      </c>
      <c r="AC45" s="169">
        <f>Métricas!P109</f>
        <v>7</v>
      </c>
      <c r="AD45" s="169">
        <f>Métricas!Q109</f>
        <v>4</v>
      </c>
      <c r="AE45" s="169">
        <f>Métricas!R109</f>
        <v>3</v>
      </c>
      <c r="AF45" s="169">
        <f>Métricas!S109</f>
        <v>2</v>
      </c>
      <c r="AG45" s="169">
        <f>Métricas!T109</f>
        <v>2</v>
      </c>
      <c r="AH45" s="169">
        <f>Métricas!U109</f>
        <v>0</v>
      </c>
      <c r="AI45" s="169">
        <f>Métricas!V109</f>
        <v>2</v>
      </c>
      <c r="AJ45" s="169">
        <f>Métricas!W109</f>
        <v>0</v>
      </c>
      <c r="AK45" s="169">
        <f>Métricas!X109</f>
        <v>106</v>
      </c>
      <c r="AL45" s="169">
        <f>Métricas!Y109</f>
        <v>0</v>
      </c>
      <c r="AM45" s="169">
        <f>Métricas!Z109</f>
        <v>0</v>
      </c>
      <c r="AN45" s="169">
        <f>Métricas!AA109</f>
        <v>0</v>
      </c>
      <c r="AO45" s="169">
        <f>Métricas!AB109</f>
        <v>0</v>
      </c>
      <c r="AP45" s="169">
        <f>Métricas!AC109</f>
        <v>0</v>
      </c>
      <c r="AQ45" s="169">
        <f>Métricas!AD109</f>
        <v>0</v>
      </c>
    </row>
    <row r="46" spans="1:43">
      <c r="A46" s="166"/>
      <c r="B46" s="219"/>
      <c r="C46" s="170"/>
      <c r="D46" s="171" t="s">
        <v>114</v>
      </c>
      <c r="E46" s="172"/>
      <c r="F46" s="149"/>
      <c r="G46" s="150"/>
      <c r="H46" s="151"/>
      <c r="I46" s="167" t="s">
        <v>105</v>
      </c>
      <c r="J46" s="167">
        <v>20</v>
      </c>
      <c r="K46" s="99">
        <f t="shared" si="6"/>
        <v>10</v>
      </c>
      <c r="L46" s="100" t="s">
        <v>106</v>
      </c>
      <c r="M46" s="99">
        <f t="shared" si="7"/>
        <v>20</v>
      </c>
      <c r="N46" s="168" t="s">
        <v>107</v>
      </c>
      <c r="O46" s="168">
        <v>10</v>
      </c>
      <c r="P46" s="169">
        <f>Métricas!C80</f>
        <v>0</v>
      </c>
      <c r="Q46" s="169">
        <f>Métricas!D80</f>
        <v>42</v>
      </c>
      <c r="R46" s="169">
        <f>Métricas!E80</f>
        <v>41</v>
      </c>
      <c r="S46" s="169">
        <f>Métricas!F80</f>
        <v>44</v>
      </c>
      <c r="T46" s="169">
        <f>Métricas!G80</f>
        <v>50</v>
      </c>
      <c r="U46" s="169">
        <f>Métricas!H80</f>
        <v>48</v>
      </c>
      <c r="V46" s="169">
        <f>Métricas!I80</f>
        <v>60</v>
      </c>
      <c r="W46" s="169">
        <f>Métricas!J80</f>
        <v>64</v>
      </c>
      <c r="X46" s="169">
        <f>Métricas!K80</f>
        <v>66</v>
      </c>
      <c r="Y46" s="169">
        <f>Métricas!L80</f>
        <v>74</v>
      </c>
      <c r="Z46" s="169">
        <f>Métricas!M80</f>
        <v>88</v>
      </c>
      <c r="AA46" s="169">
        <f>Métricas!N80</f>
        <v>86</v>
      </c>
      <c r="AB46" s="169">
        <f>Métricas!O80</f>
        <v>82</v>
      </c>
      <c r="AC46" s="169">
        <f>Métricas!P80</f>
        <v>81</v>
      </c>
      <c r="AD46" s="169">
        <f>Métricas!Q80</f>
        <v>86</v>
      </c>
      <c r="AE46" s="169">
        <f>Métricas!R80</f>
        <v>93</v>
      </c>
      <c r="AF46" s="169">
        <f>Métricas!S80</f>
        <v>94</v>
      </c>
      <c r="AG46" s="169">
        <f>Métricas!T80</f>
        <v>81</v>
      </c>
      <c r="AH46" s="169">
        <f>Métricas!U80</f>
        <v>88</v>
      </c>
      <c r="AI46" s="169">
        <f>Métricas!V80</f>
        <v>107</v>
      </c>
      <c r="AJ46" s="169">
        <f>Métricas!W80</f>
        <v>105</v>
      </c>
      <c r="AK46" s="169">
        <f>Métricas!X80</f>
        <v>106</v>
      </c>
      <c r="AL46" s="169">
        <f>Métricas!Y80</f>
        <v>0</v>
      </c>
      <c r="AM46" s="169">
        <f>Métricas!Z80</f>
        <v>0</v>
      </c>
      <c r="AN46" s="169">
        <f>Métricas!AA80</f>
        <v>0</v>
      </c>
      <c r="AO46" s="169">
        <f>Métricas!AB80</f>
        <v>0</v>
      </c>
      <c r="AP46" s="169">
        <f>Métricas!AC80</f>
        <v>0</v>
      </c>
      <c r="AQ46" s="169">
        <f>Métricas!AD80</f>
        <v>0</v>
      </c>
    </row>
    <row r="47" spans="1:43" ht="33.75">
      <c r="A47" s="166"/>
      <c r="B47" s="219"/>
      <c r="C47" s="146">
        <v>12</v>
      </c>
      <c r="D47" s="147" t="s">
        <v>70</v>
      </c>
      <c r="E47" s="148" t="s">
        <v>149</v>
      </c>
      <c r="F47" s="149" t="s">
        <v>102</v>
      </c>
      <c r="G47" s="150" t="s">
        <v>103</v>
      </c>
      <c r="H47" s="151" t="s">
        <v>133</v>
      </c>
      <c r="I47" s="111" t="s">
        <v>105</v>
      </c>
      <c r="J47" s="111">
        <f>SUM(J48:J52)</f>
        <v>72</v>
      </c>
      <c r="K47" s="99">
        <f t="shared" ref="K47:K52" si="13">J47</f>
        <v>72</v>
      </c>
      <c r="L47" s="100" t="s">
        <v>106</v>
      </c>
      <c r="M47" s="99">
        <f t="shared" ref="M47:M52" si="14">O47</f>
        <v>66</v>
      </c>
      <c r="N47" s="113" t="s">
        <v>107</v>
      </c>
      <c r="O47" s="114">
        <f t="shared" ref="O47:AQ47" si="15">SUM(O48:O52)</f>
        <v>66</v>
      </c>
      <c r="P47" s="169">
        <f t="shared" si="15"/>
        <v>0</v>
      </c>
      <c r="Q47" s="169">
        <f t="shared" si="15"/>
        <v>67</v>
      </c>
      <c r="R47" s="169">
        <f t="shared" si="15"/>
        <v>68</v>
      </c>
      <c r="S47" s="169">
        <f t="shared" si="15"/>
        <v>70</v>
      </c>
      <c r="T47" s="169">
        <f t="shared" si="15"/>
        <v>68</v>
      </c>
      <c r="U47" s="169">
        <f t="shared" si="15"/>
        <v>59</v>
      </c>
      <c r="V47" s="169">
        <f t="shared" si="15"/>
        <v>67</v>
      </c>
      <c r="W47" s="169">
        <f t="shared" si="15"/>
        <v>30</v>
      </c>
      <c r="X47" s="169">
        <f t="shared" si="15"/>
        <v>63</v>
      </c>
      <c r="Y47" s="169">
        <f t="shared" si="15"/>
        <v>79</v>
      </c>
      <c r="Z47" s="169">
        <f t="shared" si="15"/>
        <v>93</v>
      </c>
      <c r="AA47" s="169">
        <f t="shared" si="15"/>
        <v>75</v>
      </c>
      <c r="AB47" s="169">
        <f t="shared" si="15"/>
        <v>59</v>
      </c>
      <c r="AC47" s="169">
        <f t="shared" si="15"/>
        <v>63</v>
      </c>
      <c r="AD47" s="169">
        <f t="shared" si="15"/>
        <v>67</v>
      </c>
      <c r="AE47" s="169">
        <f t="shared" si="15"/>
        <v>85</v>
      </c>
      <c r="AF47" s="169">
        <f t="shared" si="15"/>
        <v>85</v>
      </c>
      <c r="AG47" s="169">
        <f t="shared" si="15"/>
        <v>68</v>
      </c>
      <c r="AH47" s="169">
        <f t="shared" si="15"/>
        <v>38</v>
      </c>
      <c r="AI47" s="169">
        <f t="shared" si="15"/>
        <v>46</v>
      </c>
      <c r="AJ47" s="169">
        <f t="shared" si="15"/>
        <v>65</v>
      </c>
      <c r="AK47" s="169">
        <f t="shared" si="15"/>
        <v>54</v>
      </c>
      <c r="AL47" s="169">
        <f t="shared" si="15"/>
        <v>0</v>
      </c>
      <c r="AM47" s="169">
        <f t="shared" si="15"/>
        <v>0</v>
      </c>
      <c r="AN47" s="169">
        <f t="shared" si="15"/>
        <v>0</v>
      </c>
      <c r="AO47" s="169">
        <f t="shared" si="15"/>
        <v>0</v>
      </c>
      <c r="AP47" s="169">
        <f t="shared" si="15"/>
        <v>0</v>
      </c>
      <c r="AQ47" s="169">
        <f t="shared" si="15"/>
        <v>0</v>
      </c>
    </row>
    <row r="48" spans="1:43">
      <c r="A48" s="166"/>
      <c r="B48" s="219"/>
      <c r="C48" s="170"/>
      <c r="D48" s="171" t="s">
        <v>108</v>
      </c>
      <c r="E48" s="172"/>
      <c r="F48" s="149"/>
      <c r="G48" s="150"/>
      <c r="H48" s="151"/>
      <c r="I48" s="111" t="s">
        <v>105</v>
      </c>
      <c r="J48" s="111">
        <v>21</v>
      </c>
      <c r="K48" s="99">
        <f t="shared" si="13"/>
        <v>21</v>
      </c>
      <c r="L48" s="100" t="s">
        <v>106</v>
      </c>
      <c r="M48" s="99">
        <f t="shared" si="14"/>
        <v>20</v>
      </c>
      <c r="N48" s="113" t="s">
        <v>107</v>
      </c>
      <c r="O48" s="114">
        <v>20</v>
      </c>
      <c r="P48" s="169">
        <f>Métricas!C167</f>
        <v>0</v>
      </c>
      <c r="Q48" s="169">
        <f>Métricas!D167</f>
        <v>14</v>
      </c>
      <c r="R48" s="169">
        <f>Métricas!E167</f>
        <v>5</v>
      </c>
      <c r="S48" s="169">
        <f>Métricas!F167</f>
        <v>12</v>
      </c>
      <c r="T48" s="169">
        <f>Métricas!G167</f>
        <v>20</v>
      </c>
      <c r="U48" s="169">
        <f>Métricas!H167</f>
        <v>10</v>
      </c>
      <c r="V48" s="169">
        <f>Métricas!I167</f>
        <v>24</v>
      </c>
      <c r="W48" s="169">
        <f>Métricas!J167</f>
        <v>14</v>
      </c>
      <c r="X48" s="169">
        <f>Métricas!K167</f>
        <v>31</v>
      </c>
      <c r="Y48" s="169">
        <f>Métricas!L167</f>
        <v>51</v>
      </c>
      <c r="Z48" s="169">
        <f>Métricas!M167</f>
        <v>56</v>
      </c>
      <c r="AA48" s="169">
        <f>Métricas!N167</f>
        <v>45</v>
      </c>
      <c r="AB48" s="169">
        <f>Métricas!O167</f>
        <v>30</v>
      </c>
      <c r="AC48" s="169">
        <f>Métricas!P167</f>
        <v>25</v>
      </c>
      <c r="AD48" s="169">
        <f>Métricas!Q167</f>
        <v>30</v>
      </c>
      <c r="AE48" s="169">
        <f>Métricas!R167</f>
        <v>27</v>
      </c>
      <c r="AF48" s="169">
        <f>Métricas!S167</f>
        <v>38</v>
      </c>
      <c r="AG48" s="169">
        <f>Métricas!T167</f>
        <v>19</v>
      </c>
      <c r="AH48" s="169">
        <f>Métricas!U167</f>
        <v>7</v>
      </c>
      <c r="AI48" s="169">
        <f>Métricas!V167</f>
        <v>11</v>
      </c>
      <c r="AJ48" s="169">
        <f>Métricas!W167</f>
        <v>24</v>
      </c>
      <c r="AK48" s="169">
        <f>Métricas!X167</f>
        <v>6</v>
      </c>
      <c r="AL48" s="169">
        <f>Métricas!Y167</f>
        <v>0</v>
      </c>
      <c r="AM48" s="169">
        <f>Métricas!Z167</f>
        <v>0</v>
      </c>
      <c r="AN48" s="169">
        <f>Métricas!AA167</f>
        <v>0</v>
      </c>
      <c r="AO48" s="169">
        <f>Métricas!AB167</f>
        <v>0</v>
      </c>
      <c r="AP48" s="169">
        <f>Métricas!AC167</f>
        <v>0</v>
      </c>
      <c r="AQ48" s="169">
        <f>Métricas!AD167</f>
        <v>0</v>
      </c>
    </row>
    <row r="49" spans="1:43">
      <c r="A49" s="166"/>
      <c r="B49" s="219"/>
      <c r="C49" s="170"/>
      <c r="D49" s="171" t="s">
        <v>109</v>
      </c>
      <c r="E49" s="172"/>
      <c r="F49" s="149"/>
      <c r="G49" s="150"/>
      <c r="H49" s="151"/>
      <c r="I49" s="111" t="s">
        <v>105</v>
      </c>
      <c r="J49" s="111">
        <v>27</v>
      </c>
      <c r="K49" s="99">
        <f t="shared" si="13"/>
        <v>27</v>
      </c>
      <c r="L49" s="100" t="s">
        <v>106</v>
      </c>
      <c r="M49" s="99">
        <f t="shared" si="14"/>
        <v>25</v>
      </c>
      <c r="N49" s="113" t="s">
        <v>107</v>
      </c>
      <c r="O49" s="114">
        <v>25</v>
      </c>
      <c r="P49" s="169">
        <f>Métricas!C139</f>
        <v>0</v>
      </c>
      <c r="Q49" s="169">
        <f>Métricas!D139</f>
        <v>1</v>
      </c>
      <c r="R49" s="169">
        <f>Métricas!E139</f>
        <v>3</v>
      </c>
      <c r="S49" s="169">
        <f>Métricas!F139</f>
        <v>0</v>
      </c>
      <c r="T49" s="169">
        <f>Métricas!G139</f>
        <v>0</v>
      </c>
      <c r="U49" s="169">
        <f>Métricas!H139</f>
        <v>1</v>
      </c>
      <c r="V49" s="169">
        <f>Métricas!I139</f>
        <v>0</v>
      </c>
      <c r="W49" s="169">
        <f>Métricas!J139</f>
        <v>1</v>
      </c>
      <c r="X49" s="169">
        <f>Métricas!K139</f>
        <v>0</v>
      </c>
      <c r="Y49" s="169">
        <f>Métricas!L139</f>
        <v>1</v>
      </c>
      <c r="Z49" s="169">
        <f>Métricas!M139</f>
        <v>0</v>
      </c>
      <c r="AA49" s="169">
        <f>Métricas!N139</f>
        <v>0</v>
      </c>
      <c r="AB49" s="169">
        <f>Métricas!O139</f>
        <v>0</v>
      </c>
      <c r="AC49" s="169">
        <f>Métricas!P139</f>
        <v>0</v>
      </c>
      <c r="AD49" s="169">
        <f>Métricas!Q139</f>
        <v>0</v>
      </c>
      <c r="AE49" s="169">
        <f>Métricas!R139</f>
        <v>1</v>
      </c>
      <c r="AF49" s="169">
        <f>Métricas!S139</f>
        <v>1</v>
      </c>
      <c r="AG49" s="169">
        <f>Métricas!T139</f>
        <v>0</v>
      </c>
      <c r="AH49" s="169">
        <f>Métricas!U139</f>
        <v>1</v>
      </c>
      <c r="AI49" s="169">
        <f>Métricas!V139</f>
        <v>0</v>
      </c>
      <c r="AJ49" s="169">
        <f>Métricas!W139</f>
        <v>6</v>
      </c>
      <c r="AK49" s="169">
        <f>Métricas!X139</f>
        <v>8</v>
      </c>
      <c r="AL49" s="169">
        <f>Métricas!Y139</f>
        <v>0</v>
      </c>
      <c r="AM49" s="169">
        <f>Métricas!Z139</f>
        <v>0</v>
      </c>
      <c r="AN49" s="169">
        <f>Métricas!AA139</f>
        <v>0</v>
      </c>
      <c r="AO49" s="169">
        <f>Métricas!AB139</f>
        <v>0</v>
      </c>
      <c r="AP49" s="169">
        <f>Métricas!AC139</f>
        <v>0</v>
      </c>
      <c r="AQ49" s="169">
        <f>Métricas!AD139</f>
        <v>0</v>
      </c>
    </row>
    <row r="50" spans="1:43">
      <c r="A50" s="166"/>
      <c r="B50" s="219"/>
      <c r="C50" s="170"/>
      <c r="D50" s="171" t="s">
        <v>111</v>
      </c>
      <c r="E50" s="172"/>
      <c r="F50" s="149"/>
      <c r="G50" s="150"/>
      <c r="H50" s="151"/>
      <c r="I50" s="111" t="s">
        <v>105</v>
      </c>
      <c r="J50" s="134">
        <v>8</v>
      </c>
      <c r="K50" s="99">
        <f t="shared" si="13"/>
        <v>8</v>
      </c>
      <c r="L50" s="100" t="s">
        <v>106</v>
      </c>
      <c r="M50" s="99">
        <f t="shared" si="14"/>
        <v>7</v>
      </c>
      <c r="N50" s="113" t="s">
        <v>107</v>
      </c>
      <c r="O50" s="135">
        <v>7</v>
      </c>
      <c r="P50" s="169">
        <f>Métricas!C52</f>
        <v>0</v>
      </c>
      <c r="Q50" s="169">
        <f>Métricas!D52</f>
        <v>34</v>
      </c>
      <c r="R50" s="169">
        <f>Métricas!E52</f>
        <v>30</v>
      </c>
      <c r="S50" s="169">
        <f>Métricas!F52</f>
        <v>29</v>
      </c>
      <c r="T50" s="169">
        <f>Métricas!G52</f>
        <v>26</v>
      </c>
      <c r="U50" s="169">
        <f>Métricas!H52</f>
        <v>8</v>
      </c>
      <c r="V50" s="169">
        <f>Métricas!I52</f>
        <v>11</v>
      </c>
      <c r="W50" s="169">
        <f>Métricas!J52</f>
        <v>3</v>
      </c>
      <c r="X50" s="169">
        <f>Métricas!K52</f>
        <v>11</v>
      </c>
      <c r="Y50" s="169">
        <f>Métricas!L52</f>
        <v>8</v>
      </c>
      <c r="Z50" s="169">
        <f>Métricas!M52</f>
        <v>21</v>
      </c>
      <c r="AA50" s="169">
        <f>Métricas!N52</f>
        <v>17</v>
      </c>
      <c r="AB50" s="169">
        <f>Métricas!O52</f>
        <v>18</v>
      </c>
      <c r="AC50" s="169">
        <f>Métricas!P52</f>
        <v>15</v>
      </c>
      <c r="AD50" s="169">
        <f>Métricas!Q52</f>
        <v>6</v>
      </c>
      <c r="AE50" s="169">
        <f>Métricas!R52</f>
        <v>14</v>
      </c>
      <c r="AF50" s="169">
        <f>Métricas!S52</f>
        <v>7</v>
      </c>
      <c r="AG50" s="169">
        <f>Métricas!T52</f>
        <v>21</v>
      </c>
      <c r="AH50" s="169">
        <f>Métricas!U52</f>
        <v>8</v>
      </c>
      <c r="AI50" s="169">
        <f>Métricas!V52</f>
        <v>11</v>
      </c>
      <c r="AJ50" s="169">
        <f>Métricas!W52</f>
        <v>11</v>
      </c>
      <c r="AK50" s="169">
        <f>Métricas!X52</f>
        <v>4</v>
      </c>
      <c r="AL50" s="169">
        <f>Métricas!Y52</f>
        <v>0</v>
      </c>
      <c r="AM50" s="169">
        <f>Métricas!Z52</f>
        <v>0</v>
      </c>
      <c r="AN50" s="169">
        <f>Métricas!AA52</f>
        <v>0</v>
      </c>
      <c r="AO50" s="169">
        <f>Métricas!AB52</f>
        <v>0</v>
      </c>
      <c r="AP50" s="169">
        <f>Métricas!AC52</f>
        <v>0</v>
      </c>
      <c r="AQ50" s="169">
        <f>Métricas!AD52</f>
        <v>0</v>
      </c>
    </row>
    <row r="51" spans="1:43">
      <c r="A51" s="166"/>
      <c r="B51" s="219"/>
      <c r="C51" s="170"/>
      <c r="D51" s="171" t="s">
        <v>112</v>
      </c>
      <c r="E51" s="172"/>
      <c r="F51" s="173"/>
      <c r="G51" s="174"/>
      <c r="H51" s="175"/>
      <c r="I51" s="111" t="s">
        <v>105</v>
      </c>
      <c r="J51" s="111">
        <v>3</v>
      </c>
      <c r="K51" s="99">
        <f t="shared" si="13"/>
        <v>3</v>
      </c>
      <c r="L51" s="100" t="s">
        <v>106</v>
      </c>
      <c r="M51" s="99">
        <f t="shared" si="14"/>
        <v>2</v>
      </c>
      <c r="N51" s="113" t="s">
        <v>107</v>
      </c>
      <c r="O51" s="114">
        <v>2</v>
      </c>
      <c r="P51" s="169">
        <f>Métricas!C110</f>
        <v>0</v>
      </c>
      <c r="Q51" s="169">
        <f>Métricas!D110</f>
        <v>11</v>
      </c>
      <c r="R51" s="169">
        <f>Métricas!E110</f>
        <v>13</v>
      </c>
      <c r="S51" s="169">
        <f>Métricas!F110</f>
        <v>13</v>
      </c>
      <c r="T51" s="169">
        <f>Métricas!G110</f>
        <v>10</v>
      </c>
      <c r="U51" s="169">
        <f>Métricas!H110</f>
        <v>12</v>
      </c>
      <c r="V51" s="169">
        <f>Métricas!I110</f>
        <v>8</v>
      </c>
      <c r="W51" s="169">
        <f>Métricas!J110</f>
        <v>2</v>
      </c>
      <c r="X51" s="169">
        <f>Métricas!K110</f>
        <v>3</v>
      </c>
      <c r="Y51" s="169">
        <f>Métricas!L110</f>
        <v>2</v>
      </c>
      <c r="Z51" s="169">
        <f>Métricas!M110</f>
        <v>3</v>
      </c>
      <c r="AA51" s="169">
        <f>Métricas!N110</f>
        <v>4</v>
      </c>
      <c r="AB51" s="169">
        <f>Métricas!O110</f>
        <v>2</v>
      </c>
      <c r="AC51" s="169">
        <f>Métricas!P110</f>
        <v>2</v>
      </c>
      <c r="AD51" s="169">
        <f>Métricas!Q110</f>
        <v>3</v>
      </c>
      <c r="AE51" s="169">
        <f>Métricas!R110</f>
        <v>6</v>
      </c>
      <c r="AF51" s="169">
        <f>Métricas!S110</f>
        <v>4</v>
      </c>
      <c r="AG51" s="169">
        <f>Métricas!T110</f>
        <v>1</v>
      </c>
      <c r="AH51" s="169">
        <f>Métricas!U110</f>
        <v>3</v>
      </c>
      <c r="AI51" s="169">
        <f>Métricas!V110</f>
        <v>2</v>
      </c>
      <c r="AJ51" s="169">
        <f>Métricas!W110</f>
        <v>4</v>
      </c>
      <c r="AK51" s="169">
        <f>Métricas!X110</f>
        <v>18</v>
      </c>
      <c r="AL51" s="169">
        <f>Métricas!Y110</f>
        <v>0</v>
      </c>
      <c r="AM51" s="169">
        <f>Métricas!Z110</f>
        <v>0</v>
      </c>
      <c r="AN51" s="169">
        <f>Métricas!AA110</f>
        <v>0</v>
      </c>
      <c r="AO51" s="169">
        <f>Métricas!AB110</f>
        <v>0</v>
      </c>
      <c r="AP51" s="169">
        <f>Métricas!AC110</f>
        <v>0</v>
      </c>
      <c r="AQ51" s="169">
        <f>Métricas!AD110</f>
        <v>0</v>
      </c>
    </row>
    <row r="52" spans="1:43">
      <c r="A52" s="166"/>
      <c r="B52" s="219"/>
      <c r="C52" s="170"/>
      <c r="D52" s="171" t="s">
        <v>114</v>
      </c>
      <c r="E52" s="172"/>
      <c r="F52" s="173"/>
      <c r="G52" s="174"/>
      <c r="H52" s="175"/>
      <c r="I52" s="111" t="s">
        <v>105</v>
      </c>
      <c r="J52" s="111">
        <v>13</v>
      </c>
      <c r="K52" s="99">
        <f t="shared" si="13"/>
        <v>13</v>
      </c>
      <c r="L52" s="100" t="s">
        <v>106</v>
      </c>
      <c r="M52" s="99">
        <f t="shared" si="14"/>
        <v>12</v>
      </c>
      <c r="N52" s="113" t="s">
        <v>107</v>
      </c>
      <c r="O52" s="114">
        <v>12</v>
      </c>
      <c r="P52" s="169">
        <f>Métricas!C81</f>
        <v>0</v>
      </c>
      <c r="Q52" s="169">
        <f>Métricas!D81</f>
        <v>7</v>
      </c>
      <c r="R52" s="169">
        <f>Métricas!E81</f>
        <v>17</v>
      </c>
      <c r="S52" s="169">
        <f>Métricas!F81</f>
        <v>16</v>
      </c>
      <c r="T52" s="169">
        <f>Métricas!G81</f>
        <v>12</v>
      </c>
      <c r="U52" s="169">
        <f>Métricas!H81</f>
        <v>28</v>
      </c>
      <c r="V52" s="169">
        <f>Métricas!I81</f>
        <v>24</v>
      </c>
      <c r="W52" s="169">
        <f>Métricas!J81</f>
        <v>10</v>
      </c>
      <c r="X52" s="169">
        <f>Métricas!K81</f>
        <v>18</v>
      </c>
      <c r="Y52" s="169">
        <f>Métricas!L81</f>
        <v>17</v>
      </c>
      <c r="Z52" s="169">
        <f>Métricas!M81</f>
        <v>13</v>
      </c>
      <c r="AA52" s="169">
        <f>Métricas!N81</f>
        <v>9</v>
      </c>
      <c r="AB52" s="169">
        <f>Métricas!O81</f>
        <v>9</v>
      </c>
      <c r="AC52" s="169">
        <f>Métricas!P81</f>
        <v>21</v>
      </c>
      <c r="AD52" s="169">
        <f>Métricas!Q81</f>
        <v>28</v>
      </c>
      <c r="AE52" s="169">
        <f>Métricas!R81</f>
        <v>37</v>
      </c>
      <c r="AF52" s="169">
        <f>Métricas!S81</f>
        <v>35</v>
      </c>
      <c r="AG52" s="169">
        <f>Métricas!T81</f>
        <v>27</v>
      </c>
      <c r="AH52" s="169">
        <f>Métricas!U81</f>
        <v>19</v>
      </c>
      <c r="AI52" s="169">
        <f>Métricas!V81</f>
        <v>22</v>
      </c>
      <c r="AJ52" s="169">
        <f>Métricas!W81</f>
        <v>20</v>
      </c>
      <c r="AK52" s="169">
        <f>Métricas!X81</f>
        <v>18</v>
      </c>
      <c r="AL52" s="169">
        <f>Métricas!Y81</f>
        <v>0</v>
      </c>
      <c r="AM52" s="169">
        <f>Métricas!Z81</f>
        <v>0</v>
      </c>
      <c r="AN52" s="169">
        <f>Métricas!AA81</f>
        <v>0</v>
      </c>
      <c r="AO52" s="169">
        <f>Métricas!AB81</f>
        <v>0</v>
      </c>
      <c r="AP52" s="169">
        <f>Métricas!AC81</f>
        <v>0</v>
      </c>
      <c r="AQ52" s="169">
        <f>Métricas!AD81</f>
        <v>0</v>
      </c>
    </row>
    <row r="53" spans="1:43" ht="33.75">
      <c r="B53" s="219"/>
      <c r="C53" s="146">
        <v>13</v>
      </c>
      <c r="D53" s="176" t="s">
        <v>150</v>
      </c>
      <c r="E53" s="176" t="s">
        <v>151</v>
      </c>
      <c r="F53" s="149" t="s">
        <v>102</v>
      </c>
      <c r="G53" s="150" t="s">
        <v>103</v>
      </c>
      <c r="H53" s="151" t="s">
        <v>152</v>
      </c>
      <c r="I53" s="152" t="s">
        <v>107</v>
      </c>
      <c r="J53" s="122">
        <v>0.95</v>
      </c>
      <c r="K53" s="123">
        <f t="shared" ref="K53:K59" si="16">O53</f>
        <v>1</v>
      </c>
      <c r="L53" s="120" t="s">
        <v>122</v>
      </c>
      <c r="M53" s="125">
        <f t="shared" ref="M53:M59" si="17">J53</f>
        <v>0.95</v>
      </c>
      <c r="N53" s="153" t="s">
        <v>105</v>
      </c>
      <c r="O53" s="127">
        <v>1</v>
      </c>
      <c r="P53" s="128">
        <f>IFERROR(Métricas!C15/Métricas!C22,0)</f>
        <v>0</v>
      </c>
      <c r="Q53" s="128">
        <f>IFERROR(Métricas!D15/Métricas!D22,0)</f>
        <v>0.90563607085346221</v>
      </c>
      <c r="R53" s="128">
        <f>IFERROR(Métricas!E15/Métricas!E22,0)</f>
        <v>0.8217494089834515</v>
      </c>
      <c r="S53" s="128">
        <f>IFERROR(Métricas!F15/Métricas!F22,0)</f>
        <v>0.92978723404255315</v>
      </c>
      <c r="T53" s="128">
        <f>IFERROR(Métricas!G15/Métricas!G22,0)</f>
        <v>0.85897435897435892</v>
      </c>
      <c r="U53" s="128">
        <f>IFERROR(Métricas!H15/Métricas!H22,0)</f>
        <v>0.85573192239858908</v>
      </c>
      <c r="V53" s="128">
        <f>IFERROR(Métricas!I15/Métricas!I22,0)</f>
        <v>0.60869565217391308</v>
      </c>
      <c r="W53" s="128">
        <f>IFERROR(Métricas!J15/Métricas!J22,0)</f>
        <v>0.89377289377289382</v>
      </c>
      <c r="X53" s="128">
        <f>IFERROR(Métricas!K15/Métricas!K22,0)</f>
        <v>0.86624471834072625</v>
      </c>
      <c r="Y53" s="128">
        <f>IFERROR(Métricas!L15/Métricas!L22,0)</f>
        <v>0.93216893927787137</v>
      </c>
      <c r="Z53" s="128">
        <f>IFERROR(Métricas!M15/Métricas!M22,0)</f>
        <v>1.0102628344243108</v>
      </c>
      <c r="AA53" s="128">
        <f>IFERROR(Métricas!N15/Métricas!N22,0)</f>
        <v>1.1160744500846023</v>
      </c>
      <c r="AB53" s="128">
        <f>IFERROR(Métricas!O15/Métricas!O22,0)</f>
        <v>1.0673300165837478</v>
      </c>
      <c r="AC53" s="128">
        <f>IFERROR(Métricas!P15/Métricas!P22,0)</f>
        <v>1.0436548223350255</v>
      </c>
      <c r="AD53" s="128">
        <f>IFERROR(Métricas!Q15/Métricas!Q22,0)</f>
        <v>1.1000298784419178</v>
      </c>
      <c r="AE53" s="128">
        <f>IFERROR(Métricas!R15/Métricas!R22,0)</f>
        <v>1.0424640546971879</v>
      </c>
      <c r="AF53" s="128">
        <f>IFERROR(Métricas!S15/Métricas!S22,0)</f>
        <v>1.0352530541012217</v>
      </c>
      <c r="AG53" s="128">
        <f>IFERROR(Métricas!T15/Métricas!T22,0)</f>
        <v>1.0647203261922462</v>
      </c>
      <c r="AH53" s="128">
        <f>IFERROR(Métricas!U15/Métricas!U22,0)</f>
        <v>1.0101960784313726</v>
      </c>
      <c r="AI53" s="128">
        <f>IFERROR(Métricas!V15/Métricas!V22,0)</f>
        <v>1.0258064516129033</v>
      </c>
      <c r="AJ53" s="128">
        <f>IFERROR(Métricas!W15/Métricas!W22,0)</f>
        <v>1.0400779483196887</v>
      </c>
      <c r="AK53" s="128">
        <f>IFERROR(Métricas!X15/Métricas!X22,0)</f>
        <v>1.1508570094089738</v>
      </c>
      <c r="AL53" s="128">
        <f>IFERROR(Métricas!Y15/Métricas!Y22,0)</f>
        <v>0</v>
      </c>
      <c r="AM53" s="128">
        <f>IFERROR(Métricas!Z15/Métricas!Z22,0)</f>
        <v>0</v>
      </c>
      <c r="AN53" s="128">
        <f>IFERROR(Métricas!AA15/Métricas!AA22,0)</f>
        <v>0</v>
      </c>
      <c r="AO53" s="128">
        <f>IFERROR(Métricas!AB15/Métricas!AB22,0)</f>
        <v>0</v>
      </c>
      <c r="AP53" s="128">
        <f>IFERROR(Métricas!AC15/Métricas!AC22,0)</f>
        <v>0</v>
      </c>
      <c r="AQ53" s="128">
        <f>IFERROR(Métricas!AD15/Métricas!AD22,0)</f>
        <v>0</v>
      </c>
    </row>
    <row r="54" spans="1:43">
      <c r="B54" s="219"/>
      <c r="C54" s="170"/>
      <c r="D54" s="171" t="s">
        <v>42</v>
      </c>
      <c r="E54" s="172"/>
      <c r="F54" s="173"/>
      <c r="G54" s="174"/>
      <c r="H54" s="175"/>
      <c r="I54" s="152" t="s">
        <v>107</v>
      </c>
      <c r="J54" s="122">
        <v>0.95</v>
      </c>
      <c r="K54" s="123">
        <f t="shared" si="16"/>
        <v>1</v>
      </c>
      <c r="L54" s="120" t="s">
        <v>122</v>
      </c>
      <c r="M54" s="125">
        <f t="shared" si="17"/>
        <v>0.95</v>
      </c>
      <c r="N54" s="153" t="s">
        <v>105</v>
      </c>
      <c r="O54" s="127">
        <v>1</v>
      </c>
      <c r="P54" s="177">
        <f>IFERROR(Métricas!C16/Métricas!C23,0)</f>
        <v>0</v>
      </c>
      <c r="Q54" s="177">
        <f>IFERROR(Métricas!D16/Métricas!D23,0)</f>
        <v>0.93333333333333335</v>
      </c>
      <c r="R54" s="177">
        <f>IFERROR(Métricas!E16/Métricas!E23,0)</f>
        <v>0.99487179487179489</v>
      </c>
      <c r="S54" s="177">
        <f>IFERROR(Métricas!F16/Métricas!F23,0)</f>
        <v>1.1703703703703703</v>
      </c>
      <c r="T54" s="177">
        <f>IFERROR(Métricas!G16/Métricas!G23,0)</f>
        <v>1.0769230769230769</v>
      </c>
      <c r="U54" s="177">
        <f>IFERROR(Métricas!H16/Métricas!H23,0)</f>
        <v>0.97435897435897434</v>
      </c>
      <c r="V54" s="177">
        <f>IFERROR(Métricas!I16/Métricas!I23,0)</f>
        <v>0.63703703703703707</v>
      </c>
      <c r="W54" s="177">
        <f>IFERROR(Métricas!J16/Métricas!J23,0)</f>
        <v>0.91965811965811961</v>
      </c>
      <c r="X54" s="177">
        <f>IFERROR(Métricas!K16/Métricas!K23,0)</f>
        <v>0.79845277982076213</v>
      </c>
      <c r="Y54" s="177">
        <f>IFERROR(Métricas!L16/Métricas!L23,0)</f>
        <v>1.0769230769230769</v>
      </c>
      <c r="Z54" s="177">
        <f>IFERROR(Métricas!M16/Métricas!M23,0)</f>
        <v>1.0574712643678161</v>
      </c>
      <c r="AA54" s="177">
        <f>IFERROR(Métricas!N16/Métricas!N23,0)</f>
        <v>1.1725490196078432</v>
      </c>
      <c r="AB54" s="177">
        <f>IFERROR(Métricas!O16/Métricas!O23,0)</f>
        <v>1.0774774774774776</v>
      </c>
      <c r="AC54" s="177">
        <f>IFERROR(Métricas!P16/Métricas!P23,0)</f>
        <v>1.0877192982456141</v>
      </c>
      <c r="AD54" s="177">
        <f>IFERROR(Métricas!Q16/Métricas!Q23,0)</f>
        <v>1.092246579373253</v>
      </c>
      <c r="AE54" s="177">
        <f>IFERROR(Métricas!R16/Métricas!R23,0)</f>
        <v>1.1147710614814177</v>
      </c>
      <c r="AF54" s="177">
        <f>IFERROR(Métricas!S16/Métricas!S23,0)</f>
        <v>1.0837606837606837</v>
      </c>
      <c r="AG54" s="177">
        <f>IFERROR(Métricas!T16/Métricas!T23,0)</f>
        <v>1.0577777777777777</v>
      </c>
      <c r="AH54" s="177">
        <f>IFERROR(Métricas!U16/Métricas!U23,0)</f>
        <v>0.9882352941176471</v>
      </c>
      <c r="AI54" s="177">
        <f>IFERROR(Métricas!V16/Métricas!V23,0)</f>
        <v>0.98888888888888893</v>
      </c>
      <c r="AJ54" s="177">
        <f>IFERROR(Métricas!W16/Métricas!W23,0)</f>
        <v>1.0133333333333334</v>
      </c>
      <c r="AK54" s="177">
        <f>IFERROR(Métricas!X16/Métricas!X23,0)</f>
        <v>1.1707857901787777</v>
      </c>
      <c r="AL54" s="177">
        <f>IFERROR(Métricas!Y16/Métricas!Y23,0)</f>
        <v>0</v>
      </c>
      <c r="AM54" s="177">
        <f>IFERROR(Métricas!Z16/Métricas!Z23,0)</f>
        <v>0</v>
      </c>
      <c r="AN54" s="177">
        <f>IFERROR(Métricas!AA16/Métricas!AA23,0)</f>
        <v>0</v>
      </c>
      <c r="AO54" s="177">
        <f>IFERROR(Métricas!AB16/Métricas!AB23,0)</f>
        <v>0</v>
      </c>
      <c r="AP54" s="177">
        <f>IFERROR(Métricas!AC16/Métricas!AC23,0)</f>
        <v>0</v>
      </c>
      <c r="AQ54" s="177">
        <f>IFERROR(Métricas!AD16/Métricas!AD23,0)</f>
        <v>0</v>
      </c>
    </row>
    <row r="55" spans="1:43">
      <c r="B55" s="219"/>
      <c r="C55" s="170"/>
      <c r="D55" s="171" t="s">
        <v>43</v>
      </c>
      <c r="E55" s="172"/>
      <c r="F55" s="173"/>
      <c r="G55" s="174"/>
      <c r="H55" s="175"/>
      <c r="I55" s="152" t="s">
        <v>107</v>
      </c>
      <c r="J55" s="122">
        <v>0.95</v>
      </c>
      <c r="K55" s="123">
        <f t="shared" si="16"/>
        <v>1</v>
      </c>
      <c r="L55" s="120" t="s">
        <v>122</v>
      </c>
      <c r="M55" s="125">
        <f t="shared" si="17"/>
        <v>0.95</v>
      </c>
      <c r="N55" s="153" t="s">
        <v>105</v>
      </c>
      <c r="O55" s="127">
        <v>1</v>
      </c>
      <c r="P55" s="177">
        <f>IFERROR(Métricas!C17/Métricas!C24,0)</f>
        <v>0</v>
      </c>
      <c r="Q55" s="177">
        <f>IFERROR(Métricas!D17/Métricas!D24,0)</f>
        <v>1.0566666666666666</v>
      </c>
      <c r="R55" s="177">
        <f>IFERROR(Métricas!E17/Métricas!E24,0)</f>
        <v>1.0311111111111111</v>
      </c>
      <c r="S55" s="177">
        <f>IFERROR(Métricas!F17/Métricas!F24,0)</f>
        <v>1.1543859649122807</v>
      </c>
      <c r="T55" s="177">
        <f>IFERROR(Métricas!G17/Métricas!G24,0)</f>
        <v>1.1666666666666667</v>
      </c>
      <c r="U55" s="177">
        <f>IFERROR(Métricas!H17/Métricas!H24,0)</f>
        <v>1.0791666666666666</v>
      </c>
      <c r="V55" s="177">
        <f>IFERROR(Métricas!I17/Métricas!I24,0)</f>
        <v>0.84</v>
      </c>
      <c r="W55" s="177">
        <f>IFERROR(Métricas!J17/Métricas!J24,0)</f>
        <v>1.01</v>
      </c>
      <c r="X55" s="177">
        <f>IFERROR(Métricas!K17/Métricas!K24,0)</f>
        <v>1.0745098039215686</v>
      </c>
      <c r="Y55" s="177">
        <f>IFERROR(Métricas!L17/Métricas!L24,0)</f>
        <v>1.0801687763713079</v>
      </c>
      <c r="Z55" s="177">
        <f>IFERROR(Métricas!M17/Métricas!M24,0)</f>
        <v>1.1315001038236778</v>
      </c>
      <c r="AA55" s="177">
        <f>IFERROR(Métricas!N17/Métricas!N24,0)</f>
        <v>1.1869918699186992</v>
      </c>
      <c r="AB55" s="177">
        <f>IFERROR(Métricas!O17/Métricas!O24,0)</f>
        <v>1.1636363636363636</v>
      </c>
      <c r="AC55" s="177">
        <f>IFERROR(Métricas!P17/Métricas!P24,0)</f>
        <v>1.0333333333333334</v>
      </c>
      <c r="AD55" s="177">
        <f>IFERROR(Métricas!Q17/Métricas!Q24,0)</f>
        <v>1.103448275862069</v>
      </c>
      <c r="AE55" s="177">
        <f>IFERROR(Métricas!R17/Métricas!R24,0)</f>
        <v>1.0078431372549019</v>
      </c>
      <c r="AF55" s="177">
        <f>IFERROR(Métricas!S17/Métricas!S24,0)</f>
        <v>1.0323809523809524</v>
      </c>
      <c r="AG55" s="177">
        <f>IFERROR(Métricas!T17/Métricas!T24,0)</f>
        <v>1.0960169328458726</v>
      </c>
      <c r="AH55" s="177">
        <f>IFERROR(Métricas!U17/Métricas!U24,0)</f>
        <v>1.0078431372549019</v>
      </c>
      <c r="AI55" s="177">
        <f>IFERROR(Métricas!V17/Métricas!V24,0)</f>
        <v>1.0486486486486486</v>
      </c>
      <c r="AJ55" s="177">
        <f>IFERROR(Métricas!W17/Métricas!W24,0)</f>
        <v>1.0666666666666667</v>
      </c>
      <c r="AK55" s="177">
        <f>IFERROR(Métricas!X17/Métricas!X24,0)</f>
        <v>1.1775120898508262</v>
      </c>
      <c r="AL55" s="177">
        <f>IFERROR(Métricas!Y17/Métricas!Y24,0)</f>
        <v>0</v>
      </c>
      <c r="AM55" s="177">
        <f>IFERROR(Métricas!Z17/Métricas!Z24,0)</f>
        <v>0</v>
      </c>
      <c r="AN55" s="177">
        <f>IFERROR(Métricas!AA17/Métricas!AA24,0)</f>
        <v>0</v>
      </c>
      <c r="AO55" s="177">
        <f>IFERROR(Métricas!AB17/Métricas!AB24,0)</f>
        <v>0</v>
      </c>
      <c r="AP55" s="177">
        <f>IFERROR(Métricas!AC17/Métricas!AC24,0)</f>
        <v>0</v>
      </c>
      <c r="AQ55" s="177">
        <f>IFERROR(Métricas!AD17/Métricas!AD24,0)</f>
        <v>0</v>
      </c>
    </row>
    <row r="56" spans="1:43">
      <c r="B56" s="219"/>
      <c r="C56" s="170"/>
      <c r="D56" s="171" t="s">
        <v>44</v>
      </c>
      <c r="E56" s="172"/>
      <c r="F56" s="173"/>
      <c r="G56" s="174"/>
      <c r="H56" s="175"/>
      <c r="I56" s="152" t="s">
        <v>107</v>
      </c>
      <c r="J56" s="122">
        <v>0.95</v>
      </c>
      <c r="K56" s="123">
        <f t="shared" si="16"/>
        <v>1</v>
      </c>
      <c r="L56" s="120" t="s">
        <v>122</v>
      </c>
      <c r="M56" s="125">
        <f t="shared" si="17"/>
        <v>0.95</v>
      </c>
      <c r="N56" s="153" t="s">
        <v>105</v>
      </c>
      <c r="O56" s="127">
        <v>1</v>
      </c>
      <c r="P56" s="177">
        <f>IFERROR(Métricas!C18/Métricas!C25,0)</f>
        <v>0</v>
      </c>
      <c r="Q56" s="177">
        <f>IFERROR(Métricas!D18/Métricas!D25,0)</f>
        <v>0.7</v>
      </c>
      <c r="R56" s="177">
        <f>IFERROR(Métricas!E18/Métricas!E25,0)</f>
        <v>0.52444444444444449</v>
      </c>
      <c r="S56" s="177">
        <f>IFERROR(Métricas!F18/Métricas!F25,0)</f>
        <v>0.77192982456140347</v>
      </c>
      <c r="T56" s="177">
        <f>IFERROR(Métricas!G18/Métricas!G25,0)</f>
        <v>0.82020202020202015</v>
      </c>
      <c r="U56" s="177">
        <f>IFERROR(Métricas!H18/Métricas!H25,0)</f>
        <v>0.70740740740740737</v>
      </c>
      <c r="V56" s="177">
        <f>IFERROR(Métricas!I18/Métricas!I25,0)</f>
        <v>0.25185185185185183</v>
      </c>
      <c r="W56" s="177">
        <f>IFERROR(Métricas!J18/Métricas!J25,0)</f>
        <v>0.76396396396396393</v>
      </c>
      <c r="X56" s="177">
        <f>IFERROR(Métricas!K18/Métricas!K25,0)</f>
        <v>0.84666666666666668</v>
      </c>
      <c r="Y56" s="177">
        <f>IFERROR(Métricas!L18/Métricas!L25,0)</f>
        <v>0.72248062015503878</v>
      </c>
      <c r="Z56" s="177">
        <f>IFERROR(Métricas!M18/Métricas!M25,0)</f>
        <v>1.0234234234234234</v>
      </c>
      <c r="AA56" s="177">
        <f>IFERROR(Métricas!N18/Métricas!N25,0)</f>
        <v>1.0974358974358975</v>
      </c>
      <c r="AB56" s="177">
        <f>IFERROR(Métricas!O18/Métricas!O25,0)</f>
        <v>1.0256410256410255</v>
      </c>
      <c r="AC56" s="177">
        <f>IFERROR(Métricas!P18/Métricas!P25,0)</f>
        <v>1.0276422764227642</v>
      </c>
      <c r="AD56" s="177">
        <f>IFERROR(Métricas!Q18/Métricas!Q25,0)</f>
        <v>1.145679012345679</v>
      </c>
      <c r="AE56" s="177">
        <f>IFERROR(Métricas!R18/Métricas!R25,0)</f>
        <v>1.0342342342342343</v>
      </c>
      <c r="AF56" s="177">
        <f>IFERROR(Métricas!S18/Métricas!S25,0)</f>
        <v>1.0324786324786326</v>
      </c>
      <c r="AG56" s="177">
        <f>IFERROR(Métricas!T18/Métricas!T25,0)</f>
        <v>1.0853990508539906</v>
      </c>
      <c r="AH56" s="177">
        <f>IFERROR(Métricas!U18/Métricas!U25,0)</f>
        <v>1.0156862745098039</v>
      </c>
      <c r="AI56" s="177">
        <f>IFERROR(Métricas!V18/Métricas!V25,0)</f>
        <v>1.0133333333333334</v>
      </c>
      <c r="AJ56" s="177">
        <f>IFERROR(Métricas!W18/Métricas!W25,0)</f>
        <v>1.039467273022576</v>
      </c>
      <c r="AK56" s="177">
        <f>IFERROR(Métricas!X18/Métricas!X25,0)</f>
        <v>1.2079985049523454</v>
      </c>
      <c r="AL56" s="177">
        <f>IFERROR(Métricas!Y18/Métricas!Y25,0)</f>
        <v>0</v>
      </c>
      <c r="AM56" s="177">
        <f>IFERROR(Métricas!Z18/Métricas!Z25,0)</f>
        <v>0</v>
      </c>
      <c r="AN56" s="177">
        <f>IFERROR(Métricas!AA18/Métricas!AA25,0)</f>
        <v>0</v>
      </c>
      <c r="AO56" s="177">
        <f>IFERROR(Métricas!AB18/Métricas!AB25,0)</f>
        <v>0</v>
      </c>
      <c r="AP56" s="177">
        <f>IFERROR(Métricas!AC18/Métricas!AC25,0)</f>
        <v>0</v>
      </c>
      <c r="AQ56" s="177">
        <f>IFERROR(Métricas!AD18/Métricas!AD25,0)</f>
        <v>0</v>
      </c>
    </row>
    <row r="57" spans="1:43">
      <c r="B57" s="219"/>
      <c r="C57" s="170"/>
      <c r="D57" s="171" t="s">
        <v>45</v>
      </c>
      <c r="E57" s="172"/>
      <c r="F57" s="173"/>
      <c r="G57" s="174"/>
      <c r="H57" s="175"/>
      <c r="I57" s="152" t="s">
        <v>107</v>
      </c>
      <c r="J57" s="122">
        <v>0.95</v>
      </c>
      <c r="K57" s="123">
        <f t="shared" si="16"/>
        <v>1</v>
      </c>
      <c r="L57" s="120" t="s">
        <v>122</v>
      </c>
      <c r="M57" s="125">
        <f t="shared" si="17"/>
        <v>0.95</v>
      </c>
      <c r="N57" s="153" t="s">
        <v>105</v>
      </c>
      <c r="O57" s="127">
        <v>1</v>
      </c>
      <c r="P57" s="177">
        <f>IFERROR(Métricas!C19/Métricas!C26,0)</f>
        <v>0</v>
      </c>
      <c r="Q57" s="177">
        <f>IFERROR(Métricas!D19/Métricas!D26,0)</f>
        <v>0.93023255813953487</v>
      </c>
      <c r="R57" s="177">
        <f>IFERROR(Métricas!E19/Métricas!E26,0)</f>
        <v>0.94320987654320987</v>
      </c>
      <c r="S57" s="177">
        <f>IFERROR(Métricas!F19/Métricas!F26,0)</f>
        <v>0.48771929824561405</v>
      </c>
      <c r="T57" s="177">
        <f>IFERROR(Métricas!G19/Métricas!G26,0)</f>
        <v>0.36862745098039218</v>
      </c>
      <c r="U57" s="177">
        <f>IFERROR(Métricas!H19/Métricas!H26,0)</f>
        <v>0.56333333333333335</v>
      </c>
      <c r="V57" s="177">
        <f>IFERROR(Métricas!I19/Métricas!I26,0)</f>
        <v>0.56000000000000005</v>
      </c>
      <c r="W57" s="177">
        <f>IFERROR(Métricas!J19/Métricas!J26,0)</f>
        <v>0.82666666666666666</v>
      </c>
      <c r="X57" s="177">
        <f>IFERROR(Métricas!K19/Métricas!K26,0)</f>
        <v>0.70526315789473681</v>
      </c>
      <c r="Y57" s="177">
        <f>IFERROR(Métricas!L19/Métricas!L26,0)</f>
        <v>0.8833333333333333</v>
      </c>
      <c r="Z57" s="177">
        <f>IFERROR(Métricas!M19/Métricas!M26,0)</f>
        <v>0.83</v>
      </c>
      <c r="AA57" s="177">
        <f>IFERROR(Métricas!N19/Métricas!N26,0)</f>
        <v>1.0506024096385542</v>
      </c>
      <c r="AB57" s="177">
        <f>IFERROR(Métricas!O19/Métricas!O26,0)</f>
        <v>1.1043478260869566</v>
      </c>
      <c r="AC57" s="177">
        <f>IFERROR(Métricas!P19/Métricas!P26,0)</f>
        <v>1.0771929824561404</v>
      </c>
      <c r="AD57" s="177">
        <f>IFERROR(Métricas!Q19/Métricas!Q26,0)</f>
        <v>1.1494252873563218</v>
      </c>
      <c r="AE57" s="177">
        <f>IFERROR(Métricas!R19/Métricas!R26,0)</f>
        <v>1.06</v>
      </c>
      <c r="AF57" s="177">
        <f>IFERROR(Métricas!S19/Métricas!S26,0)</f>
        <v>1.0266666666666666</v>
      </c>
      <c r="AG57" s="177">
        <f>IFERROR(Métricas!T19/Métricas!T26,0)</f>
        <v>1.0853990508539906</v>
      </c>
      <c r="AH57" s="177">
        <f>IFERROR(Métricas!U19/Métricas!U26,0)</f>
        <v>1.0549019607843138</v>
      </c>
      <c r="AI57" s="177">
        <f>IFERROR(Métricas!V19/Métricas!V26,0)</f>
        <v>1.1316239316239316</v>
      </c>
      <c r="AJ57" s="177">
        <f>IFERROR(Métricas!W19/Métricas!W26,0)</f>
        <v>1.08</v>
      </c>
      <c r="AK57" s="177">
        <f>IFERROR(Métricas!X19/Métricas!X26,0)</f>
        <v>1.1604994051115227</v>
      </c>
      <c r="AL57" s="177">
        <f>IFERROR(Métricas!Y19/Métricas!Y26,0)</f>
        <v>0</v>
      </c>
      <c r="AM57" s="177">
        <f>IFERROR(Métricas!Z19/Métricas!Z26,0)</f>
        <v>0</v>
      </c>
      <c r="AN57" s="177">
        <f>IFERROR(Métricas!AA19/Métricas!AA26,0)</f>
        <v>0</v>
      </c>
      <c r="AO57" s="177">
        <f>IFERROR(Métricas!AB19/Métricas!AB26,0)</f>
        <v>0</v>
      </c>
      <c r="AP57" s="177">
        <f>IFERROR(Métricas!AC19/Métricas!AC26,0)</f>
        <v>0</v>
      </c>
      <c r="AQ57" s="177">
        <f>IFERROR(Métricas!AD19/Métricas!AD26,0)</f>
        <v>0</v>
      </c>
    </row>
    <row r="58" spans="1:43">
      <c r="B58" s="219"/>
      <c r="C58" s="170"/>
      <c r="D58" s="171" t="s">
        <v>46</v>
      </c>
      <c r="E58" s="172"/>
      <c r="F58" s="173"/>
      <c r="G58" s="174"/>
      <c r="H58" s="175"/>
      <c r="I58" s="152" t="s">
        <v>107</v>
      </c>
      <c r="J58" s="122">
        <v>0.95</v>
      </c>
      <c r="K58" s="123">
        <f t="shared" si="16"/>
        <v>1</v>
      </c>
      <c r="L58" s="120" t="s">
        <v>122</v>
      </c>
      <c r="M58" s="125">
        <f t="shared" si="17"/>
        <v>0.95</v>
      </c>
      <c r="N58" s="153" t="s">
        <v>105</v>
      </c>
      <c r="O58" s="127">
        <v>1</v>
      </c>
      <c r="P58" s="177">
        <f>IFERROR(Métricas!C20/Métricas!C27,0)</f>
        <v>0</v>
      </c>
      <c r="Q58" s="177">
        <f>IFERROR(Métricas!D20/Métricas!D27,0)</f>
        <v>0.90476190476190477</v>
      </c>
      <c r="R58" s="177">
        <f>IFERROR(Métricas!E20/Métricas!E27,0)</f>
        <v>0.63809523809523805</v>
      </c>
      <c r="S58" s="177">
        <f>IFERROR(Métricas!F20/Métricas!F27,0)</f>
        <v>1.0771929824561404</v>
      </c>
      <c r="T58" s="177">
        <f>IFERROR(Métricas!G20/Métricas!G27,0)</f>
        <v>0.96380952380952378</v>
      </c>
      <c r="U58" s="177">
        <f>IFERROR(Métricas!H20/Métricas!H27,0)</f>
        <v>0.98095238095238091</v>
      </c>
      <c r="V58" s="177">
        <f>IFERROR(Métricas!I20/Métricas!I27,0)</f>
        <v>0.75</v>
      </c>
      <c r="W58" s="177">
        <f>IFERROR(Métricas!J20/Métricas!J27,0)</f>
        <v>0.92592592592592593</v>
      </c>
      <c r="X58" s="177">
        <f>IFERROR(Métricas!K20/Métricas!K27,0)</f>
        <v>0.95238095238095233</v>
      </c>
      <c r="Y58" s="177">
        <f>IFERROR(Métricas!L20/Métricas!L27,0)</f>
        <v>0.91</v>
      </c>
      <c r="Z58" s="177">
        <f>IFERROR(Métricas!M20/Métricas!M27,0)</f>
        <v>1.0407407407407407</v>
      </c>
      <c r="AA58" s="177">
        <f>IFERROR(Métricas!N20/Métricas!N27,0)</f>
        <v>1.0827309236947791</v>
      </c>
      <c r="AB58" s="177">
        <f>IFERROR(Métricas!O20/Métricas!O27,0)</f>
        <v>0.98840579710144927</v>
      </c>
      <c r="AC58" s="177">
        <f>IFERROR(Métricas!P20/Métricas!P27,0)</f>
        <v>0.9966666666666667</v>
      </c>
      <c r="AD58" s="177">
        <f>IFERROR(Métricas!Q20/Métricas!Q27,0)</f>
        <v>1.0009924179270375</v>
      </c>
      <c r="AE58" s="177">
        <f>IFERROR(Métricas!R20/Métricas!R27,0)</f>
        <v>0.99556688168617768</v>
      </c>
      <c r="AF58" s="177">
        <f>IFERROR(Métricas!S20/Métricas!S27,0)</f>
        <v>1</v>
      </c>
      <c r="AG58" s="177">
        <f>IFERROR(Métricas!T20/Métricas!T27,0)</f>
        <v>0.99259259259259258</v>
      </c>
      <c r="AH58" s="177">
        <f>IFERROR(Métricas!U20/Métricas!U27,0)</f>
        <v>0.98431372549019602</v>
      </c>
      <c r="AI58" s="177">
        <f>IFERROR(Métricas!V20/Métricas!V27,0)</f>
        <v>0.94358974358974357</v>
      </c>
      <c r="AJ58" s="177">
        <f>IFERROR(Métricas!W20/Métricas!W27,0)</f>
        <v>1.0044444444444445</v>
      </c>
      <c r="AK58" s="177">
        <f>IFERROR(Métricas!X20/Métricas!X27,0)</f>
        <v>1.0409795328242895</v>
      </c>
      <c r="AL58" s="177">
        <f>IFERROR(Métricas!Y20/Métricas!Y27,0)</f>
        <v>0</v>
      </c>
      <c r="AM58" s="177">
        <f>IFERROR(Métricas!Z20/Métricas!Z27,0)</f>
        <v>0</v>
      </c>
      <c r="AN58" s="177">
        <f>IFERROR(Métricas!AA20/Métricas!AA27,0)</f>
        <v>0</v>
      </c>
      <c r="AO58" s="177">
        <f>IFERROR(Métricas!AB20/Métricas!AB27,0)</f>
        <v>0</v>
      </c>
      <c r="AP58" s="177">
        <f>IFERROR(Métricas!AC20/Métricas!AC27,0)</f>
        <v>0</v>
      </c>
      <c r="AQ58" s="177">
        <f>IFERROR(Métricas!AD20/Métricas!AD27,0)</f>
        <v>0</v>
      </c>
    </row>
    <row r="59" spans="1:43" hidden="1">
      <c r="B59" s="219"/>
      <c r="C59" s="170"/>
      <c r="D59" s="171" t="s">
        <v>47</v>
      </c>
      <c r="E59" s="172"/>
      <c r="F59" s="173"/>
      <c r="G59" s="174"/>
      <c r="H59" s="175"/>
      <c r="I59" s="152" t="s">
        <v>107</v>
      </c>
      <c r="J59" s="178">
        <v>0.95</v>
      </c>
      <c r="K59" s="179">
        <f t="shared" si="16"/>
        <v>1</v>
      </c>
      <c r="L59" s="120" t="s">
        <v>122</v>
      </c>
      <c r="M59" s="180">
        <f t="shared" si="17"/>
        <v>0.95</v>
      </c>
      <c r="N59" s="153" t="s">
        <v>105</v>
      </c>
      <c r="O59" s="181">
        <v>1</v>
      </c>
      <c r="P59" s="182" t="e">
        <f>Métricas!C21/Métricas!C28</f>
        <v>#DIV/0!</v>
      </c>
      <c r="Q59" s="182">
        <f>Métricas!D21/Métricas!D28</f>
        <v>1.2265512265512266E-2</v>
      </c>
      <c r="R59" s="182" t="e">
        <f>Métricas!E21/Métricas!E28</f>
        <v>#DIV/0!</v>
      </c>
      <c r="S59" s="182">
        <f>Métricas!F21/Métricas!F28</f>
        <v>5.0125313283208019E-4</v>
      </c>
      <c r="T59" s="182" t="e">
        <f>Métricas!G21/Métricas!G28</f>
        <v>#DIV/0!</v>
      </c>
      <c r="U59" s="182">
        <f>Métricas!H21/Métricas!H28</f>
        <v>2.5315814789499001E-5</v>
      </c>
      <c r="V59" s="182" t="e">
        <f>Métricas!I21/Métricas!I28</f>
        <v>#DIV/0!</v>
      </c>
      <c r="W59" s="182">
        <f>Métricas!J21/Métricas!J28</f>
        <v>1.0520858094337246E-6</v>
      </c>
      <c r="X59" s="182" t="e">
        <f>Métricas!K21/Métricas!K28</f>
        <v>#DIV/0!</v>
      </c>
      <c r="Y59" s="182">
        <f>Métricas!L21/Métricas!L28</f>
        <v>4.8569302282096667E-8</v>
      </c>
      <c r="Z59" s="182" t="e">
        <f>Métricas!M21/Métricas!M28</f>
        <v>#DIV/0!</v>
      </c>
      <c r="AA59" s="182">
        <f>Métricas!N21/Métricas!N28</f>
        <v>3.5581906433770451E-9</v>
      </c>
      <c r="AB59" s="182" t="e">
        <f>Métricas!O21/Métricas!O28</f>
        <v>#DIV/0!</v>
      </c>
      <c r="AC59" s="182">
        <f>Métricas!P21/Métricas!P28</f>
        <v>1.0674571930131135E-10</v>
      </c>
      <c r="AD59" s="182" t="e">
        <f>Métricas!Q21/Métricas!Q28</f>
        <v>#DIV/0!</v>
      </c>
      <c r="AE59" s="182">
        <f>Métricas!R21/Métricas!R28</f>
        <v>6.1844742134886737E-12</v>
      </c>
      <c r="AF59" s="182" t="e">
        <f>Métricas!S21/Métricas!S28</f>
        <v>#DIV/0!</v>
      </c>
      <c r="AG59" s="182">
        <f>Métricas!T21/Métricas!T28</f>
        <v>3.0806845397203854E-13</v>
      </c>
      <c r="AH59" s="182" t="e">
        <f>Métricas!U21/Métricas!U28</f>
        <v>#DIV/0!</v>
      </c>
      <c r="AI59" s="182">
        <f>Métricas!V21/Métricas!V28</f>
        <v>1.0819070704970401E-14</v>
      </c>
      <c r="AJ59" s="182" t="e">
        <f>Métricas!W21/Métricas!W28</f>
        <v>#DIV/0!</v>
      </c>
      <c r="AK59" s="182">
        <f>Métricas!X21/Métricas!X28</f>
        <v>5.6679261012171592E-16</v>
      </c>
      <c r="AL59" s="182" t="e">
        <f>Métricas!Y21/Métricas!Y28</f>
        <v>#DIV/0!</v>
      </c>
      <c r="AM59" s="182" t="e">
        <f>Métricas!Z21/Métricas!Z28</f>
        <v>#DIV/0!</v>
      </c>
      <c r="AN59" s="182" t="e">
        <f>Métricas!AA21/Métricas!AA28</f>
        <v>#DIV/0!</v>
      </c>
      <c r="AO59" s="182" t="e">
        <f>Métricas!AB21/Métricas!AB28</f>
        <v>#DIV/0!</v>
      </c>
      <c r="AP59" s="182" t="e">
        <f>Métricas!AC21/Métricas!AC28</f>
        <v>#DIV/0!</v>
      </c>
      <c r="AQ59" s="182" t="e">
        <f>Métricas!AD21/Métricas!AD28</f>
        <v>#DIV/0!</v>
      </c>
    </row>
    <row r="60" spans="1:43" ht="45">
      <c r="B60" s="219"/>
      <c r="C60" s="146">
        <v>14</v>
      </c>
      <c r="D60" s="176" t="s">
        <v>153</v>
      </c>
      <c r="E60" s="176" t="s">
        <v>153</v>
      </c>
      <c r="F60" s="149" t="s">
        <v>102</v>
      </c>
      <c r="G60" s="150" t="s">
        <v>103</v>
      </c>
      <c r="H60" s="151" t="s">
        <v>154</v>
      </c>
      <c r="I60" s="111" t="s">
        <v>107</v>
      </c>
      <c r="J60" s="111">
        <f>J61+J68+J75</f>
        <v>66</v>
      </c>
      <c r="K60" s="99">
        <f>J60</f>
        <v>66</v>
      </c>
      <c r="L60" s="100" t="s">
        <v>106</v>
      </c>
      <c r="M60" s="99">
        <f>O60</f>
        <v>72</v>
      </c>
      <c r="N60" s="114" t="s">
        <v>105</v>
      </c>
      <c r="O60" s="114">
        <f>O61+O68+O75</f>
        <v>72</v>
      </c>
      <c r="P60" s="117">
        <f t="shared" ref="P60:V60" si="18">SUM(P61,P68,P75)</f>
        <v>0</v>
      </c>
      <c r="Q60" s="117">
        <f t="shared" si="18"/>
        <v>85</v>
      </c>
      <c r="R60" s="117">
        <f t="shared" si="18"/>
        <v>45</v>
      </c>
      <c r="S60" s="117">
        <f t="shared" si="18"/>
        <v>66</v>
      </c>
      <c r="T60" s="117">
        <f t="shared" si="18"/>
        <v>53</v>
      </c>
      <c r="U60" s="117">
        <f t="shared" si="18"/>
        <v>70</v>
      </c>
      <c r="V60" s="117">
        <f t="shared" si="18"/>
        <v>70</v>
      </c>
      <c r="W60" s="117">
        <f>SUM(W61,W68,W75)</f>
        <v>64</v>
      </c>
      <c r="X60" s="117">
        <f>SUM(X61,X68,X75)</f>
        <v>74</v>
      </c>
      <c r="Y60" s="117">
        <f>SUM(Y61,Y68,Y75)</f>
        <v>65</v>
      </c>
      <c r="Z60" s="117">
        <f t="shared" ref="Z60:AQ60" si="19">SUM(Z61,Z68,Z75)</f>
        <v>105</v>
      </c>
      <c r="AA60" s="117">
        <f t="shared" si="19"/>
        <v>100</v>
      </c>
      <c r="AB60" s="117">
        <f t="shared" si="19"/>
        <v>91</v>
      </c>
      <c r="AC60" s="117">
        <f t="shared" si="19"/>
        <v>63</v>
      </c>
      <c r="AD60" s="117">
        <f t="shared" si="19"/>
        <v>42</v>
      </c>
      <c r="AE60" s="117">
        <f t="shared" si="19"/>
        <v>73</v>
      </c>
      <c r="AF60" s="117">
        <f t="shared" si="19"/>
        <v>68</v>
      </c>
      <c r="AG60" s="117">
        <f t="shared" si="19"/>
        <v>80</v>
      </c>
      <c r="AH60" s="117">
        <f t="shared" si="19"/>
        <v>65</v>
      </c>
      <c r="AI60" s="117">
        <f t="shared" si="19"/>
        <v>59</v>
      </c>
      <c r="AJ60" s="117">
        <f t="shared" si="19"/>
        <v>68</v>
      </c>
      <c r="AK60" s="117">
        <f t="shared" si="19"/>
        <v>68</v>
      </c>
      <c r="AL60" s="117">
        <f t="shared" si="19"/>
        <v>0</v>
      </c>
      <c r="AM60" s="117">
        <f t="shared" si="19"/>
        <v>0</v>
      </c>
      <c r="AN60" s="117">
        <f t="shared" si="19"/>
        <v>0</v>
      </c>
      <c r="AO60" s="117">
        <f t="shared" si="19"/>
        <v>0</v>
      </c>
      <c r="AP60" s="117">
        <f t="shared" si="19"/>
        <v>0</v>
      </c>
      <c r="AQ60" s="117">
        <f t="shared" si="19"/>
        <v>0</v>
      </c>
    </row>
    <row r="61" spans="1:43">
      <c r="B61" s="219"/>
      <c r="C61" s="146"/>
      <c r="D61" s="176" t="s">
        <v>15</v>
      </c>
      <c r="E61" s="176"/>
      <c r="F61" s="149"/>
      <c r="G61" s="150"/>
      <c r="H61" s="151"/>
      <c r="I61" s="111" t="s">
        <v>107</v>
      </c>
      <c r="J61" s="111">
        <f>SUM(J62:J66)</f>
        <v>27</v>
      </c>
      <c r="K61" s="99">
        <f>J61</f>
        <v>27</v>
      </c>
      <c r="L61" s="100" t="s">
        <v>106</v>
      </c>
      <c r="M61" s="99">
        <f>O61</f>
        <v>29</v>
      </c>
      <c r="N61" s="114" t="s">
        <v>105</v>
      </c>
      <c r="O61" s="114">
        <f>SUM(O62:O66)</f>
        <v>29</v>
      </c>
      <c r="P61" s="117">
        <f t="shared" ref="P61:AQ61" si="20">P62+P66</f>
        <v>0</v>
      </c>
      <c r="Q61" s="117">
        <f t="shared" si="20"/>
        <v>42</v>
      </c>
      <c r="R61" s="117">
        <f t="shared" si="20"/>
        <v>20</v>
      </c>
      <c r="S61" s="117">
        <f t="shared" si="20"/>
        <v>29</v>
      </c>
      <c r="T61" s="117">
        <f t="shared" si="20"/>
        <v>28</v>
      </c>
      <c r="U61" s="117">
        <f t="shared" si="20"/>
        <v>35</v>
      </c>
      <c r="V61" s="117">
        <f t="shared" si="20"/>
        <v>37</v>
      </c>
      <c r="W61" s="117">
        <f t="shared" si="20"/>
        <v>28</v>
      </c>
      <c r="X61" s="117">
        <f t="shared" si="20"/>
        <v>36</v>
      </c>
      <c r="Y61" s="117">
        <f t="shared" si="20"/>
        <v>22</v>
      </c>
      <c r="Z61" s="117">
        <f t="shared" si="20"/>
        <v>53</v>
      </c>
      <c r="AA61" s="117">
        <f t="shared" si="20"/>
        <v>42</v>
      </c>
      <c r="AB61" s="117">
        <f t="shared" si="20"/>
        <v>47</v>
      </c>
      <c r="AC61" s="117">
        <f t="shared" si="20"/>
        <v>31</v>
      </c>
      <c r="AD61" s="117">
        <f t="shared" si="20"/>
        <v>21</v>
      </c>
      <c r="AE61" s="117">
        <f t="shared" si="20"/>
        <v>33</v>
      </c>
      <c r="AF61" s="117">
        <f t="shared" si="20"/>
        <v>29</v>
      </c>
      <c r="AG61" s="117">
        <f t="shared" si="20"/>
        <v>37</v>
      </c>
      <c r="AH61" s="117">
        <f t="shared" si="20"/>
        <v>36</v>
      </c>
      <c r="AI61" s="117">
        <f t="shared" si="20"/>
        <v>28</v>
      </c>
      <c r="AJ61" s="117">
        <f t="shared" si="20"/>
        <v>31</v>
      </c>
      <c r="AK61" s="117">
        <f t="shared" si="20"/>
        <v>28</v>
      </c>
      <c r="AL61" s="117">
        <f t="shared" si="20"/>
        <v>0</v>
      </c>
      <c r="AM61" s="117">
        <f t="shared" si="20"/>
        <v>0</v>
      </c>
      <c r="AN61" s="117">
        <f t="shared" si="20"/>
        <v>0</v>
      </c>
      <c r="AO61" s="117">
        <f t="shared" si="20"/>
        <v>0</v>
      </c>
      <c r="AP61" s="117">
        <f t="shared" si="20"/>
        <v>0</v>
      </c>
      <c r="AQ61" s="117">
        <f t="shared" si="20"/>
        <v>0</v>
      </c>
    </row>
    <row r="62" spans="1:43">
      <c r="B62" s="219"/>
      <c r="C62" s="170"/>
      <c r="D62" s="171" t="s">
        <v>108</v>
      </c>
      <c r="E62" s="172"/>
      <c r="F62" s="149"/>
      <c r="G62" s="150"/>
      <c r="H62" s="151"/>
      <c r="I62" s="111" t="s">
        <v>107</v>
      </c>
      <c r="J62" s="111">
        <v>20</v>
      </c>
      <c r="K62" s="99">
        <f>J62</f>
        <v>20</v>
      </c>
      <c r="L62" s="100" t="s">
        <v>106</v>
      </c>
      <c r="M62" s="99">
        <f>O62</f>
        <v>21</v>
      </c>
      <c r="N62" s="114" t="s">
        <v>105</v>
      </c>
      <c r="O62" s="114">
        <v>21</v>
      </c>
      <c r="P62" s="183">
        <f>Métricas!C176</f>
        <v>0</v>
      </c>
      <c r="Q62" s="183">
        <f>Métricas!D176</f>
        <v>26</v>
      </c>
      <c r="R62" s="183">
        <f>Métricas!E176</f>
        <v>14</v>
      </c>
      <c r="S62" s="183">
        <f>Métricas!F176</f>
        <v>19</v>
      </c>
      <c r="T62" s="183">
        <f>Métricas!G176</f>
        <v>22</v>
      </c>
      <c r="U62" s="183">
        <f>Métricas!H176</f>
        <v>28</v>
      </c>
      <c r="V62" s="183">
        <f>Métricas!I176</f>
        <v>23</v>
      </c>
      <c r="W62" s="183">
        <f>Métricas!J176</f>
        <v>20</v>
      </c>
      <c r="X62" s="183">
        <f>Métricas!K176</f>
        <v>27</v>
      </c>
      <c r="Y62" s="183">
        <f>Métricas!L176</f>
        <v>19</v>
      </c>
      <c r="Z62" s="183">
        <f>Métricas!M176</f>
        <v>27</v>
      </c>
      <c r="AA62" s="183">
        <f>Métricas!N176</f>
        <v>31</v>
      </c>
      <c r="AB62" s="183">
        <f>Métricas!O176</f>
        <v>35</v>
      </c>
      <c r="AC62" s="183">
        <f>Métricas!P176</f>
        <v>24</v>
      </c>
      <c r="AD62" s="183">
        <f>Métricas!Q176</f>
        <v>15</v>
      </c>
      <c r="AE62" s="183">
        <f>Métricas!R176</f>
        <v>24</v>
      </c>
      <c r="AF62" s="183">
        <f>Métricas!S176</f>
        <v>23</v>
      </c>
      <c r="AG62" s="183">
        <f>Métricas!T176</f>
        <v>29</v>
      </c>
      <c r="AH62" s="183">
        <f>Métricas!U176</f>
        <v>27</v>
      </c>
      <c r="AI62" s="183">
        <f>Métricas!V176</f>
        <v>21</v>
      </c>
      <c r="AJ62" s="183">
        <f>Métricas!W176</f>
        <v>23</v>
      </c>
      <c r="AK62" s="183">
        <f>Métricas!X176</f>
        <v>27</v>
      </c>
      <c r="AL62" s="183">
        <f>Métricas!Y176</f>
        <v>0</v>
      </c>
      <c r="AM62" s="183">
        <f>Métricas!Z176</f>
        <v>0</v>
      </c>
      <c r="AN62" s="183">
        <f>Métricas!AA176</f>
        <v>0</v>
      </c>
      <c r="AO62" s="183">
        <f>Métricas!AB176</f>
        <v>0</v>
      </c>
      <c r="AP62" s="183">
        <f>Métricas!AC176</f>
        <v>0</v>
      </c>
      <c r="AQ62" s="183">
        <f>Métricas!AD176</f>
        <v>0</v>
      </c>
    </row>
    <row r="63" spans="1:43" hidden="1">
      <c r="B63" s="219"/>
      <c r="C63" s="170"/>
      <c r="D63" s="171" t="s">
        <v>109</v>
      </c>
      <c r="E63" s="172"/>
      <c r="F63" s="149"/>
      <c r="G63" s="150"/>
      <c r="H63" s="151"/>
      <c r="I63" s="111"/>
      <c r="J63" s="111"/>
      <c r="K63" s="99"/>
      <c r="L63" s="100"/>
      <c r="M63" s="99"/>
      <c r="N63" s="114"/>
      <c r="O63" s="114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</row>
    <row r="64" spans="1:43" hidden="1">
      <c r="B64" s="219"/>
      <c r="C64" s="170"/>
      <c r="D64" s="171" t="s">
        <v>155</v>
      </c>
      <c r="E64" s="172"/>
      <c r="F64" s="149"/>
      <c r="G64" s="150"/>
      <c r="H64" s="151"/>
      <c r="I64" s="111"/>
      <c r="J64" s="111"/>
      <c r="K64" s="99"/>
      <c r="L64" s="100"/>
      <c r="M64" s="99"/>
      <c r="N64" s="114"/>
      <c r="O64" s="114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</row>
    <row r="65" spans="2:43" hidden="1">
      <c r="B65" s="219"/>
      <c r="C65" s="170"/>
      <c r="D65" s="171" t="s">
        <v>111</v>
      </c>
      <c r="E65" s="172"/>
      <c r="F65" s="149"/>
      <c r="G65" s="150"/>
      <c r="H65" s="151"/>
      <c r="I65" s="111"/>
      <c r="J65" s="111"/>
      <c r="K65" s="99"/>
      <c r="L65" s="100"/>
      <c r="M65" s="99"/>
      <c r="N65" s="114"/>
      <c r="O65" s="114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</row>
    <row r="66" spans="2:43">
      <c r="B66" s="219"/>
      <c r="C66" s="170"/>
      <c r="D66" s="171" t="s">
        <v>111</v>
      </c>
      <c r="E66" s="172"/>
      <c r="F66" s="173"/>
      <c r="G66" s="174"/>
      <c r="H66" s="175"/>
      <c r="I66" s="134" t="s">
        <v>107</v>
      </c>
      <c r="J66" s="134">
        <v>7</v>
      </c>
      <c r="K66" s="99">
        <f>J66</f>
        <v>7</v>
      </c>
      <c r="L66" s="100" t="s">
        <v>106</v>
      </c>
      <c r="M66" s="99">
        <f>O66</f>
        <v>8</v>
      </c>
      <c r="N66" s="184" t="s">
        <v>105</v>
      </c>
      <c r="O66" s="135">
        <v>8</v>
      </c>
      <c r="P66" s="183">
        <f>Métricas!C61</f>
        <v>0</v>
      </c>
      <c r="Q66" s="183">
        <f>Métricas!D61</f>
        <v>16</v>
      </c>
      <c r="R66" s="183">
        <f>Métricas!E61</f>
        <v>6</v>
      </c>
      <c r="S66" s="183">
        <f>Métricas!F61</f>
        <v>10</v>
      </c>
      <c r="T66" s="183">
        <f>Métricas!G61</f>
        <v>6</v>
      </c>
      <c r="U66" s="183">
        <f>Métricas!H61</f>
        <v>7</v>
      </c>
      <c r="V66" s="183">
        <f>Métricas!I61</f>
        <v>14</v>
      </c>
      <c r="W66" s="183">
        <f>Métricas!J61</f>
        <v>8</v>
      </c>
      <c r="X66" s="183">
        <f>Métricas!K61</f>
        <v>9</v>
      </c>
      <c r="Y66" s="183">
        <f>Métricas!L61</f>
        <v>3</v>
      </c>
      <c r="Z66" s="183">
        <f>Métricas!M61</f>
        <v>26</v>
      </c>
      <c r="AA66" s="183">
        <f>Métricas!N61</f>
        <v>11</v>
      </c>
      <c r="AB66" s="183">
        <f>Métricas!O61</f>
        <v>12</v>
      </c>
      <c r="AC66" s="183">
        <f>Métricas!P61</f>
        <v>7</v>
      </c>
      <c r="AD66" s="183">
        <f>Métricas!Q61</f>
        <v>6</v>
      </c>
      <c r="AE66" s="183">
        <f>Métricas!R61</f>
        <v>9</v>
      </c>
      <c r="AF66" s="183">
        <f>Métricas!S61</f>
        <v>6</v>
      </c>
      <c r="AG66" s="183">
        <f>Métricas!T61</f>
        <v>8</v>
      </c>
      <c r="AH66" s="183">
        <f>Métricas!U61</f>
        <v>9</v>
      </c>
      <c r="AI66" s="183">
        <f>Métricas!V61</f>
        <v>7</v>
      </c>
      <c r="AJ66" s="183">
        <f>Métricas!W61</f>
        <v>8</v>
      </c>
      <c r="AK66" s="183">
        <f>Métricas!X61</f>
        <v>1</v>
      </c>
      <c r="AL66" s="183">
        <f>Métricas!Y61</f>
        <v>0</v>
      </c>
      <c r="AM66" s="183">
        <f>Métricas!Z61</f>
        <v>0</v>
      </c>
      <c r="AN66" s="183">
        <f>Métricas!AA61</f>
        <v>0</v>
      </c>
      <c r="AO66" s="183">
        <f>Métricas!AB61</f>
        <v>0</v>
      </c>
      <c r="AP66" s="183">
        <f>Métricas!AC61</f>
        <v>0</v>
      </c>
      <c r="AQ66" s="183">
        <f>Métricas!AD61</f>
        <v>0</v>
      </c>
    </row>
    <row r="67" spans="2:43" hidden="1">
      <c r="B67" s="219"/>
      <c r="C67" s="170"/>
      <c r="D67" s="171" t="s">
        <v>114</v>
      </c>
      <c r="E67" s="172"/>
      <c r="F67" s="173"/>
      <c r="G67" s="174"/>
      <c r="H67" s="175"/>
      <c r="I67" s="134" t="s">
        <v>107</v>
      </c>
      <c r="J67" s="134">
        <v>6</v>
      </c>
      <c r="K67" s="99">
        <f>O67</f>
        <v>8</v>
      </c>
      <c r="L67" s="100" t="s">
        <v>106</v>
      </c>
      <c r="M67" s="99">
        <f>J67</f>
        <v>6</v>
      </c>
      <c r="N67" s="184" t="s">
        <v>105</v>
      </c>
      <c r="O67" s="135">
        <v>8</v>
      </c>
      <c r="P67" s="183">
        <f>Métricas!C58</f>
        <v>0</v>
      </c>
      <c r="Q67" s="183">
        <f>Métricas!D58</f>
        <v>20</v>
      </c>
      <c r="R67" s="183">
        <f>Métricas!E58</f>
        <v>10</v>
      </c>
      <c r="S67" s="183">
        <f>Métricas!F58</f>
        <v>14</v>
      </c>
      <c r="T67" s="183">
        <f>Métricas!G58</f>
        <v>19</v>
      </c>
      <c r="U67" s="183">
        <f>Métricas!H58</f>
        <v>16</v>
      </c>
      <c r="V67" s="183">
        <f>Métricas!I58</f>
        <v>0</v>
      </c>
      <c r="W67" s="183">
        <f>Métricas!J58</f>
        <v>5</v>
      </c>
      <c r="X67" s="183">
        <f>Métricas!K58</f>
        <v>9</v>
      </c>
      <c r="Y67" s="183">
        <f>Métricas!L58</f>
        <v>14</v>
      </c>
      <c r="Z67" s="183">
        <f>Métricas!M58</f>
        <v>15</v>
      </c>
      <c r="AA67" s="183">
        <f>Métricas!N58</f>
        <v>35</v>
      </c>
      <c r="AB67" s="183">
        <f>Métricas!O58</f>
        <v>36</v>
      </c>
      <c r="AC67" s="183">
        <f>Métricas!P58</f>
        <v>20</v>
      </c>
      <c r="AD67" s="183">
        <f>Métricas!Q58</f>
        <v>6</v>
      </c>
      <c r="AE67" s="183">
        <f>Métricas!R58</f>
        <v>17</v>
      </c>
      <c r="AF67" s="183">
        <f>Métricas!S58</f>
        <v>10</v>
      </c>
      <c r="AG67" s="183">
        <f>Métricas!T58</f>
        <v>9</v>
      </c>
      <c r="AH67" s="183">
        <f>Métricas!U58</f>
        <v>21</v>
      </c>
      <c r="AI67" s="183">
        <f>Métricas!V58</f>
        <v>6</v>
      </c>
      <c r="AJ67" s="183">
        <f>Métricas!W58</f>
        <v>3</v>
      </c>
      <c r="AK67" s="183">
        <f>Métricas!X58</f>
        <v>12</v>
      </c>
      <c r="AL67" s="183">
        <f>Métricas!Y58</f>
        <v>0</v>
      </c>
      <c r="AM67" s="183">
        <f>Métricas!Z58</f>
        <v>0</v>
      </c>
      <c r="AN67" s="183">
        <f>Métricas!AA58</f>
        <v>0</v>
      </c>
      <c r="AO67" s="183">
        <f>Métricas!AB58</f>
        <v>0</v>
      </c>
      <c r="AP67" s="183">
        <f>Métricas!AC58</f>
        <v>0</v>
      </c>
      <c r="AQ67" s="183">
        <f>Métricas!AD58</f>
        <v>0</v>
      </c>
    </row>
    <row r="68" spans="2:43">
      <c r="B68" s="219"/>
      <c r="C68" s="146"/>
      <c r="D68" s="176" t="s">
        <v>16</v>
      </c>
      <c r="E68" s="176"/>
      <c r="F68" s="149"/>
      <c r="G68" s="150"/>
      <c r="H68" s="151"/>
      <c r="I68" s="111" t="s">
        <v>107</v>
      </c>
      <c r="J68" s="111">
        <f>SUM(J71:J72)</f>
        <v>14</v>
      </c>
      <c r="K68" s="99">
        <f>J68</f>
        <v>14</v>
      </c>
      <c r="L68" s="100" t="s">
        <v>106</v>
      </c>
      <c r="M68" s="99">
        <f>O68</f>
        <v>16</v>
      </c>
      <c r="N68" s="114" t="s">
        <v>105</v>
      </c>
      <c r="O68" s="114">
        <f>SUM(O71:O72)</f>
        <v>16</v>
      </c>
      <c r="P68" s="183">
        <f t="shared" ref="P68:AQ68" si="21">P71+P72</f>
        <v>0</v>
      </c>
      <c r="Q68" s="183">
        <f t="shared" si="21"/>
        <v>19</v>
      </c>
      <c r="R68" s="183">
        <f t="shared" si="21"/>
        <v>8</v>
      </c>
      <c r="S68" s="183">
        <f t="shared" si="21"/>
        <v>22</v>
      </c>
      <c r="T68" s="183">
        <f t="shared" si="21"/>
        <v>9</v>
      </c>
      <c r="U68" s="183">
        <f t="shared" si="21"/>
        <v>22</v>
      </c>
      <c r="V68" s="183">
        <f t="shared" si="21"/>
        <v>15</v>
      </c>
      <c r="W68" s="183">
        <f t="shared" si="21"/>
        <v>18</v>
      </c>
      <c r="X68" s="183">
        <f t="shared" si="21"/>
        <v>20</v>
      </c>
      <c r="Y68" s="183">
        <f t="shared" si="21"/>
        <v>31</v>
      </c>
      <c r="Z68" s="183">
        <f t="shared" si="21"/>
        <v>27</v>
      </c>
      <c r="AA68" s="183">
        <f t="shared" si="21"/>
        <v>39</v>
      </c>
      <c r="AB68" s="183">
        <f t="shared" si="21"/>
        <v>21</v>
      </c>
      <c r="AC68" s="183">
        <f t="shared" si="21"/>
        <v>23</v>
      </c>
      <c r="AD68" s="183">
        <f t="shared" si="21"/>
        <v>15</v>
      </c>
      <c r="AE68" s="183">
        <f t="shared" si="21"/>
        <v>13</v>
      </c>
      <c r="AF68" s="183">
        <f t="shared" si="21"/>
        <v>14</v>
      </c>
      <c r="AG68" s="183">
        <f t="shared" si="21"/>
        <v>16</v>
      </c>
      <c r="AH68" s="183">
        <f t="shared" si="21"/>
        <v>9</v>
      </c>
      <c r="AI68" s="183">
        <f t="shared" si="21"/>
        <v>16</v>
      </c>
      <c r="AJ68" s="183">
        <f t="shared" si="21"/>
        <v>16</v>
      </c>
      <c r="AK68" s="183">
        <f t="shared" si="21"/>
        <v>17</v>
      </c>
      <c r="AL68" s="183">
        <f t="shared" si="21"/>
        <v>0</v>
      </c>
      <c r="AM68" s="183">
        <f t="shared" si="21"/>
        <v>0</v>
      </c>
      <c r="AN68" s="183">
        <f t="shared" si="21"/>
        <v>0</v>
      </c>
      <c r="AO68" s="183">
        <f t="shared" si="21"/>
        <v>0</v>
      </c>
      <c r="AP68" s="183">
        <f t="shared" si="21"/>
        <v>0</v>
      </c>
      <c r="AQ68" s="183">
        <f t="shared" si="21"/>
        <v>0</v>
      </c>
    </row>
    <row r="69" spans="2:43" hidden="1">
      <c r="B69" s="219"/>
      <c r="C69" s="170"/>
      <c r="D69" s="171" t="s">
        <v>108</v>
      </c>
      <c r="E69" s="172"/>
      <c r="F69" s="149"/>
      <c r="G69" s="150"/>
      <c r="H69" s="151"/>
      <c r="I69" s="111"/>
      <c r="J69" s="111"/>
      <c r="K69" s="99">
        <f>O69</f>
        <v>0</v>
      </c>
      <c r="L69" s="100" t="s">
        <v>106</v>
      </c>
      <c r="M69" s="99">
        <f>J69</f>
        <v>0</v>
      </c>
      <c r="N69" s="114" t="s">
        <v>105</v>
      </c>
      <c r="O69" s="114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</row>
    <row r="70" spans="2:43" hidden="1">
      <c r="B70" s="219"/>
      <c r="C70" s="170"/>
      <c r="D70" s="171" t="s">
        <v>109</v>
      </c>
      <c r="E70" s="172"/>
      <c r="F70" s="149"/>
      <c r="G70" s="150"/>
      <c r="H70" s="151"/>
      <c r="I70" s="111"/>
      <c r="J70" s="111"/>
      <c r="K70" s="99">
        <f>O70</f>
        <v>0</v>
      </c>
      <c r="L70" s="100" t="s">
        <v>106</v>
      </c>
      <c r="M70" s="99">
        <f>J70</f>
        <v>0</v>
      </c>
      <c r="N70" s="114" t="s">
        <v>105</v>
      </c>
      <c r="O70" s="114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</row>
    <row r="71" spans="2:43">
      <c r="B71" s="219"/>
      <c r="C71" s="170"/>
      <c r="D71" s="171" t="s">
        <v>112</v>
      </c>
      <c r="E71" s="172"/>
      <c r="F71" s="149"/>
      <c r="G71" s="150"/>
      <c r="H71" s="151"/>
      <c r="I71" s="111" t="s">
        <v>107</v>
      </c>
      <c r="J71" s="111">
        <v>2</v>
      </c>
      <c r="K71" s="99">
        <f>J71</f>
        <v>2</v>
      </c>
      <c r="L71" s="100" t="s">
        <v>106</v>
      </c>
      <c r="M71" s="99">
        <f>O71</f>
        <v>3</v>
      </c>
      <c r="N71" s="114" t="s">
        <v>105</v>
      </c>
      <c r="O71" s="114">
        <v>3</v>
      </c>
      <c r="P71" s="183">
        <f>Métricas!C120</f>
        <v>0</v>
      </c>
      <c r="Q71" s="183">
        <f>Métricas!D120</f>
        <v>2</v>
      </c>
      <c r="R71" s="183">
        <f>Métricas!E120</f>
        <v>0</v>
      </c>
      <c r="S71" s="183">
        <f>Métricas!F120</f>
        <v>13</v>
      </c>
      <c r="T71" s="183">
        <f>Métricas!G120</f>
        <v>0</v>
      </c>
      <c r="U71" s="183">
        <f>Métricas!H120</f>
        <v>5</v>
      </c>
      <c r="V71" s="183">
        <f>Métricas!I120</f>
        <v>4</v>
      </c>
      <c r="W71" s="183">
        <f>Métricas!J120</f>
        <v>3</v>
      </c>
      <c r="X71" s="183">
        <f>Métricas!K120</f>
        <v>5</v>
      </c>
      <c r="Y71" s="183">
        <f>Métricas!L120</f>
        <v>10</v>
      </c>
      <c r="Z71" s="183">
        <f>Métricas!M120</f>
        <v>8</v>
      </c>
      <c r="AA71" s="183">
        <f>Métricas!N120</f>
        <v>20</v>
      </c>
      <c r="AB71" s="183">
        <f>Métricas!O120</f>
        <v>3</v>
      </c>
      <c r="AC71" s="183">
        <f>Métricas!P120</f>
        <v>2</v>
      </c>
      <c r="AD71" s="183">
        <f>Métricas!Q120</f>
        <v>2</v>
      </c>
      <c r="AE71" s="183">
        <f>Métricas!R120</f>
        <v>2</v>
      </c>
      <c r="AF71" s="183">
        <f>Métricas!S120</f>
        <v>2</v>
      </c>
      <c r="AG71" s="183">
        <f>Métricas!T120</f>
        <v>1</v>
      </c>
      <c r="AH71" s="183">
        <f>Métricas!U120</f>
        <v>0</v>
      </c>
      <c r="AI71" s="183">
        <f>Métricas!V120</f>
        <v>3</v>
      </c>
      <c r="AJ71" s="183">
        <f>Métricas!W120</f>
        <v>2</v>
      </c>
      <c r="AK71" s="183">
        <f>Métricas!X120</f>
        <v>2</v>
      </c>
      <c r="AL71" s="183">
        <f>Métricas!Y120</f>
        <v>0</v>
      </c>
      <c r="AM71" s="183">
        <f>Métricas!Z120</f>
        <v>0</v>
      </c>
      <c r="AN71" s="183">
        <f>Métricas!AA120</f>
        <v>0</v>
      </c>
      <c r="AO71" s="183">
        <f>Métricas!AB120</f>
        <v>0</v>
      </c>
      <c r="AP71" s="183">
        <f>Métricas!AC120</f>
        <v>0</v>
      </c>
      <c r="AQ71" s="183">
        <f>Métricas!AD120</f>
        <v>0</v>
      </c>
    </row>
    <row r="72" spans="2:43">
      <c r="B72" s="219"/>
      <c r="C72" s="170"/>
      <c r="D72" s="171" t="s">
        <v>114</v>
      </c>
      <c r="E72" s="172"/>
      <c r="F72" s="149"/>
      <c r="G72" s="150"/>
      <c r="H72" s="151"/>
      <c r="I72" s="111" t="s">
        <v>107</v>
      </c>
      <c r="J72" s="111">
        <v>12</v>
      </c>
      <c r="K72" s="99">
        <f>J72</f>
        <v>12</v>
      </c>
      <c r="L72" s="100" t="s">
        <v>106</v>
      </c>
      <c r="M72" s="99">
        <f>O72</f>
        <v>13</v>
      </c>
      <c r="N72" s="114" t="s">
        <v>105</v>
      </c>
      <c r="O72" s="114">
        <v>13</v>
      </c>
      <c r="P72" s="183">
        <f>Métricas!C91</f>
        <v>0</v>
      </c>
      <c r="Q72" s="183">
        <f>Métricas!D91</f>
        <v>17</v>
      </c>
      <c r="R72" s="183">
        <f>Métricas!E91</f>
        <v>8</v>
      </c>
      <c r="S72" s="183">
        <f>Métricas!F91</f>
        <v>9</v>
      </c>
      <c r="T72" s="183">
        <f>Métricas!G91</f>
        <v>9</v>
      </c>
      <c r="U72" s="183">
        <f>Métricas!H91</f>
        <v>17</v>
      </c>
      <c r="V72" s="183">
        <f>Métricas!I91</f>
        <v>11</v>
      </c>
      <c r="W72" s="183">
        <f>Métricas!J91</f>
        <v>15</v>
      </c>
      <c r="X72" s="183">
        <f>Métricas!K91</f>
        <v>15</v>
      </c>
      <c r="Y72" s="183">
        <f>Métricas!L91</f>
        <v>21</v>
      </c>
      <c r="Z72" s="183">
        <f>Métricas!M91</f>
        <v>19</v>
      </c>
      <c r="AA72" s="183">
        <f>Métricas!N91</f>
        <v>19</v>
      </c>
      <c r="AB72" s="183">
        <f>Métricas!O91</f>
        <v>18</v>
      </c>
      <c r="AC72" s="183">
        <f>Métricas!P91</f>
        <v>21</v>
      </c>
      <c r="AD72" s="183">
        <f>Métricas!Q91</f>
        <v>13</v>
      </c>
      <c r="AE72" s="183">
        <f>Métricas!R91</f>
        <v>11</v>
      </c>
      <c r="AF72" s="183">
        <f>Métricas!S91</f>
        <v>12</v>
      </c>
      <c r="AG72" s="183">
        <f>Métricas!T91</f>
        <v>15</v>
      </c>
      <c r="AH72" s="183">
        <f>Métricas!U91</f>
        <v>9</v>
      </c>
      <c r="AI72" s="183">
        <f>Métricas!V91</f>
        <v>13</v>
      </c>
      <c r="AJ72" s="183">
        <f>Métricas!W91</f>
        <v>14</v>
      </c>
      <c r="AK72" s="183">
        <f>Métricas!X91</f>
        <v>15</v>
      </c>
      <c r="AL72" s="183">
        <f>Métricas!Y91</f>
        <v>0</v>
      </c>
      <c r="AM72" s="183">
        <f>Métricas!Z91</f>
        <v>0</v>
      </c>
      <c r="AN72" s="183">
        <f>Métricas!AA91</f>
        <v>0</v>
      </c>
      <c r="AO72" s="183">
        <f>Métricas!AB91</f>
        <v>0</v>
      </c>
      <c r="AP72" s="183">
        <f>Métricas!AC91</f>
        <v>0</v>
      </c>
      <c r="AQ72" s="183">
        <f>Métricas!AD91</f>
        <v>0</v>
      </c>
    </row>
    <row r="73" spans="2:43" hidden="1">
      <c r="B73" s="219"/>
      <c r="C73" s="170"/>
      <c r="D73" s="171" t="s">
        <v>112</v>
      </c>
      <c r="E73" s="172"/>
      <c r="F73" s="173"/>
      <c r="G73" s="174"/>
      <c r="H73" s="175"/>
      <c r="I73" s="134" t="s">
        <v>107</v>
      </c>
      <c r="J73" s="134">
        <v>10</v>
      </c>
      <c r="K73" s="99"/>
      <c r="L73" s="100"/>
      <c r="M73" s="99"/>
      <c r="N73" s="184" t="s">
        <v>105</v>
      </c>
      <c r="O73" s="135">
        <v>12</v>
      </c>
      <c r="P73" s="183">
        <f>Métricas!C85</f>
        <v>0</v>
      </c>
      <c r="Q73" s="183">
        <f>Métricas!D85</f>
        <v>33</v>
      </c>
      <c r="R73" s="183">
        <f>Métricas!E85</f>
        <v>16</v>
      </c>
      <c r="S73" s="183">
        <f>Métricas!F85</f>
        <v>49</v>
      </c>
      <c r="T73" s="183">
        <f>Métricas!G85</f>
        <v>47</v>
      </c>
      <c r="U73" s="183">
        <f>Métricas!H85</f>
        <v>51</v>
      </c>
      <c r="V73" s="183">
        <f>Métricas!I85</f>
        <v>7</v>
      </c>
      <c r="W73" s="183">
        <f>Métricas!J85</f>
        <v>33</v>
      </c>
      <c r="X73" s="183">
        <f>Métricas!K85</f>
        <v>42</v>
      </c>
      <c r="Y73" s="183">
        <f>Métricas!L85</f>
        <v>48</v>
      </c>
      <c r="Z73" s="183">
        <f>Métricas!M85</f>
        <v>69</v>
      </c>
      <c r="AA73" s="183">
        <f>Métricas!N85</f>
        <v>49</v>
      </c>
      <c r="AB73" s="183">
        <f>Métricas!O85</f>
        <v>48</v>
      </c>
      <c r="AC73" s="183">
        <f>Métricas!P85</f>
        <v>55</v>
      </c>
      <c r="AD73" s="183">
        <f>Métricas!Q85</f>
        <v>29</v>
      </c>
      <c r="AE73" s="183">
        <f>Métricas!R85</f>
        <v>35</v>
      </c>
      <c r="AF73" s="183">
        <f>Métricas!S85</f>
        <v>40</v>
      </c>
      <c r="AG73" s="183">
        <f>Métricas!T85</f>
        <v>55</v>
      </c>
      <c r="AH73" s="183">
        <f>Métricas!U85</f>
        <v>33</v>
      </c>
      <c r="AI73" s="183">
        <f>Métricas!V85</f>
        <v>29</v>
      </c>
      <c r="AJ73" s="183">
        <f>Métricas!W85</f>
        <v>48</v>
      </c>
      <c r="AK73" s="183">
        <f>Métricas!X85</f>
        <v>44</v>
      </c>
      <c r="AL73" s="183">
        <f>Métricas!Y85</f>
        <v>0</v>
      </c>
      <c r="AM73" s="183">
        <f>Métricas!Z85</f>
        <v>0</v>
      </c>
      <c r="AN73" s="183">
        <f>Métricas!AA85</f>
        <v>0</v>
      </c>
      <c r="AO73" s="183">
        <f>Métricas!AB85</f>
        <v>0</v>
      </c>
      <c r="AP73" s="183">
        <f>Métricas!AC85</f>
        <v>0</v>
      </c>
      <c r="AQ73" s="183">
        <f>Métricas!AD85</f>
        <v>0</v>
      </c>
    </row>
    <row r="74" spans="2:43" hidden="1">
      <c r="B74" s="219"/>
      <c r="C74" s="170"/>
      <c r="D74" s="171" t="s">
        <v>114</v>
      </c>
      <c r="E74" s="172"/>
      <c r="F74" s="173"/>
      <c r="G74" s="174"/>
      <c r="H74" s="175"/>
      <c r="I74" s="134" t="s">
        <v>107</v>
      </c>
      <c r="J74" s="134">
        <v>6</v>
      </c>
      <c r="K74" s="99"/>
      <c r="L74" s="100"/>
      <c r="M74" s="99"/>
      <c r="N74" s="184" t="s">
        <v>105</v>
      </c>
      <c r="O74" s="135">
        <v>8</v>
      </c>
      <c r="P74" s="183">
        <f>Métricas!C60</f>
        <v>0</v>
      </c>
      <c r="Q74" s="183">
        <f>Métricas!D60</f>
        <v>16</v>
      </c>
      <c r="R74" s="183">
        <f>Métricas!E60</f>
        <v>6</v>
      </c>
      <c r="S74" s="183">
        <f>Métricas!F60</f>
        <v>10</v>
      </c>
      <c r="T74" s="183">
        <f>Métricas!G60</f>
        <v>6</v>
      </c>
      <c r="U74" s="183">
        <f>Métricas!H60</f>
        <v>7</v>
      </c>
      <c r="V74" s="183">
        <f>Métricas!I60</f>
        <v>14</v>
      </c>
      <c r="W74" s="183">
        <f>Métricas!J60</f>
        <v>8</v>
      </c>
      <c r="X74" s="183">
        <f>Métricas!K60</f>
        <v>9</v>
      </c>
      <c r="Y74" s="183">
        <f>Métricas!L60</f>
        <v>3</v>
      </c>
      <c r="Z74" s="183">
        <f>Métricas!M60</f>
        <v>26</v>
      </c>
      <c r="AA74" s="183">
        <f>Métricas!N60</f>
        <v>11</v>
      </c>
      <c r="AB74" s="183">
        <f>Métricas!O60</f>
        <v>12</v>
      </c>
      <c r="AC74" s="183">
        <f>Métricas!P60</f>
        <v>7</v>
      </c>
      <c r="AD74" s="183">
        <f>Métricas!Q60</f>
        <v>6</v>
      </c>
      <c r="AE74" s="183">
        <f>Métricas!R60</f>
        <v>9</v>
      </c>
      <c r="AF74" s="183">
        <f>Métricas!S60</f>
        <v>7</v>
      </c>
      <c r="AG74" s="183">
        <f>Métricas!T60</f>
        <v>8</v>
      </c>
      <c r="AH74" s="183">
        <f>Métricas!U60</f>
        <v>9</v>
      </c>
      <c r="AI74" s="183">
        <f>Métricas!V60</f>
        <v>7</v>
      </c>
      <c r="AJ74" s="183">
        <f>Métricas!W60</f>
        <v>8</v>
      </c>
      <c r="AK74" s="183">
        <f>Métricas!X60</f>
        <v>1</v>
      </c>
      <c r="AL74" s="183">
        <f>Métricas!Y60</f>
        <v>0</v>
      </c>
      <c r="AM74" s="183">
        <f>Métricas!Z60</f>
        <v>0</v>
      </c>
      <c r="AN74" s="183">
        <f>Métricas!AA60</f>
        <v>0</v>
      </c>
      <c r="AO74" s="183">
        <f>Métricas!AB60</f>
        <v>0</v>
      </c>
      <c r="AP74" s="183">
        <f>Métricas!AC60</f>
        <v>0</v>
      </c>
      <c r="AQ74" s="183">
        <f>Métricas!AD60</f>
        <v>0</v>
      </c>
    </row>
    <row r="75" spans="2:43">
      <c r="B75" s="219"/>
      <c r="C75" s="146"/>
      <c r="D75" s="176" t="s">
        <v>17</v>
      </c>
      <c r="E75" s="176"/>
      <c r="F75" s="149"/>
      <c r="G75" s="150"/>
      <c r="H75" s="151"/>
      <c r="I75" s="111" t="s">
        <v>107</v>
      </c>
      <c r="J75" s="111">
        <f>J77</f>
        <v>25</v>
      </c>
      <c r="K75" s="99">
        <f>J75</f>
        <v>25</v>
      </c>
      <c r="L75" s="100" t="s">
        <v>106</v>
      </c>
      <c r="M75" s="99">
        <f>O75</f>
        <v>27</v>
      </c>
      <c r="N75" s="114" t="s">
        <v>105</v>
      </c>
      <c r="O75" s="114">
        <f>O77</f>
        <v>27</v>
      </c>
      <c r="P75" s="183">
        <f t="shared" ref="P75:AQ75" si="22">P77+P81</f>
        <v>0</v>
      </c>
      <c r="Q75" s="183">
        <f t="shared" si="22"/>
        <v>24</v>
      </c>
      <c r="R75" s="183">
        <f t="shared" si="22"/>
        <v>17</v>
      </c>
      <c r="S75" s="183">
        <f t="shared" si="22"/>
        <v>15</v>
      </c>
      <c r="T75" s="183">
        <f t="shared" si="22"/>
        <v>16</v>
      </c>
      <c r="U75" s="183">
        <f t="shared" si="22"/>
        <v>13</v>
      </c>
      <c r="V75" s="183">
        <f t="shared" si="22"/>
        <v>18</v>
      </c>
      <c r="W75" s="183">
        <f t="shared" si="22"/>
        <v>18</v>
      </c>
      <c r="X75" s="183">
        <f t="shared" si="22"/>
        <v>18</v>
      </c>
      <c r="Y75" s="183">
        <f t="shared" si="22"/>
        <v>12</v>
      </c>
      <c r="Z75" s="183">
        <f t="shared" si="22"/>
        <v>25</v>
      </c>
      <c r="AA75" s="183">
        <f t="shared" si="22"/>
        <v>19</v>
      </c>
      <c r="AB75" s="183">
        <f t="shared" si="22"/>
        <v>23</v>
      </c>
      <c r="AC75" s="183">
        <f t="shared" si="22"/>
        <v>9</v>
      </c>
      <c r="AD75" s="183">
        <f t="shared" si="22"/>
        <v>6</v>
      </c>
      <c r="AE75" s="183">
        <f t="shared" si="22"/>
        <v>27</v>
      </c>
      <c r="AF75" s="183">
        <f t="shared" si="22"/>
        <v>25</v>
      </c>
      <c r="AG75" s="183">
        <f t="shared" si="22"/>
        <v>27</v>
      </c>
      <c r="AH75" s="183">
        <f t="shared" si="22"/>
        <v>20</v>
      </c>
      <c r="AI75" s="183">
        <f t="shared" si="22"/>
        <v>15</v>
      </c>
      <c r="AJ75" s="183">
        <f t="shared" si="22"/>
        <v>21</v>
      </c>
      <c r="AK75" s="183">
        <f t="shared" si="22"/>
        <v>23</v>
      </c>
      <c r="AL75" s="183">
        <f t="shared" si="22"/>
        <v>0</v>
      </c>
      <c r="AM75" s="183">
        <f t="shared" si="22"/>
        <v>0</v>
      </c>
      <c r="AN75" s="183">
        <f t="shared" si="22"/>
        <v>0</v>
      </c>
      <c r="AO75" s="183">
        <f t="shared" si="22"/>
        <v>0</v>
      </c>
      <c r="AP75" s="183">
        <f t="shared" si="22"/>
        <v>0</v>
      </c>
      <c r="AQ75" s="183">
        <f t="shared" si="22"/>
        <v>0</v>
      </c>
    </row>
    <row r="76" spans="2:43" hidden="1">
      <c r="B76" s="219"/>
      <c r="C76" s="170"/>
      <c r="D76" s="171" t="s">
        <v>108</v>
      </c>
      <c r="E76" s="172"/>
      <c r="F76" s="149"/>
      <c r="G76" s="150"/>
      <c r="H76" s="151"/>
      <c r="I76" s="111" t="s">
        <v>107</v>
      </c>
      <c r="J76" s="111"/>
      <c r="K76" s="99"/>
      <c r="L76" s="100"/>
      <c r="M76" s="99"/>
      <c r="N76" s="114" t="s">
        <v>105</v>
      </c>
      <c r="O76" s="114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</row>
    <row r="77" spans="2:43">
      <c r="B77" s="219"/>
      <c r="C77" s="170"/>
      <c r="D77" s="171" t="s">
        <v>109</v>
      </c>
      <c r="E77" s="172"/>
      <c r="F77" s="149"/>
      <c r="G77" s="150"/>
      <c r="H77" s="151"/>
      <c r="I77" s="111" t="s">
        <v>107</v>
      </c>
      <c r="J77" s="111">
        <v>25</v>
      </c>
      <c r="K77" s="99">
        <f>J77</f>
        <v>25</v>
      </c>
      <c r="L77" s="100" t="s">
        <v>106</v>
      </c>
      <c r="M77" s="99">
        <f>O77</f>
        <v>27</v>
      </c>
      <c r="N77" s="114" t="s">
        <v>105</v>
      </c>
      <c r="O77" s="114">
        <v>27</v>
      </c>
      <c r="P77" s="183">
        <f>Métricas!C150</f>
        <v>0</v>
      </c>
      <c r="Q77" s="183">
        <f>Métricas!D150</f>
        <v>24</v>
      </c>
      <c r="R77" s="183">
        <f>Métricas!E150</f>
        <v>17</v>
      </c>
      <c r="S77" s="183">
        <f>Métricas!F150</f>
        <v>15</v>
      </c>
      <c r="T77" s="183">
        <f>Métricas!G150</f>
        <v>16</v>
      </c>
      <c r="U77" s="183">
        <f>Métricas!H150</f>
        <v>13</v>
      </c>
      <c r="V77" s="183">
        <f>Métricas!I150</f>
        <v>18</v>
      </c>
      <c r="W77" s="183">
        <f>Métricas!J150</f>
        <v>18</v>
      </c>
      <c r="X77" s="183">
        <f>Métricas!K150</f>
        <v>18</v>
      </c>
      <c r="Y77" s="183">
        <f>Métricas!L150</f>
        <v>12</v>
      </c>
      <c r="Z77" s="183">
        <f>Métricas!M150</f>
        <v>25</v>
      </c>
      <c r="AA77" s="183">
        <f>Métricas!N150</f>
        <v>19</v>
      </c>
      <c r="AB77" s="183">
        <f>Métricas!O150</f>
        <v>23</v>
      </c>
      <c r="AC77" s="183">
        <f>Métricas!P150</f>
        <v>9</v>
      </c>
      <c r="AD77" s="183">
        <f>Métricas!Q150</f>
        <v>6</v>
      </c>
      <c r="AE77" s="183">
        <f>Métricas!R150</f>
        <v>27</v>
      </c>
      <c r="AF77" s="183">
        <f>Métricas!S150</f>
        <v>25</v>
      </c>
      <c r="AG77" s="183">
        <f>Métricas!T150</f>
        <v>27</v>
      </c>
      <c r="AH77" s="183">
        <f>Métricas!U150</f>
        <v>20</v>
      </c>
      <c r="AI77" s="183">
        <f>Métricas!V150</f>
        <v>15</v>
      </c>
      <c r="AJ77" s="183">
        <f>Métricas!W150</f>
        <v>21</v>
      </c>
      <c r="AK77" s="183">
        <f>Métricas!X150</f>
        <v>23</v>
      </c>
      <c r="AL77" s="183">
        <f>Métricas!Y150</f>
        <v>0</v>
      </c>
      <c r="AM77" s="183">
        <f>Métricas!Z150</f>
        <v>0</v>
      </c>
      <c r="AN77" s="183">
        <f>Métricas!AA150</f>
        <v>0</v>
      </c>
      <c r="AO77" s="183">
        <f>Métricas!AB150</f>
        <v>0</v>
      </c>
      <c r="AP77" s="183">
        <f>Métricas!AC150</f>
        <v>0</v>
      </c>
      <c r="AQ77" s="183">
        <f>Métricas!AD150</f>
        <v>0</v>
      </c>
    </row>
    <row r="78" spans="2:43" hidden="1">
      <c r="B78" s="219"/>
      <c r="C78" s="170"/>
      <c r="D78" s="171" t="s">
        <v>155</v>
      </c>
      <c r="E78" s="172"/>
      <c r="F78" s="149"/>
      <c r="G78" s="150"/>
      <c r="H78" s="151"/>
      <c r="I78" s="134"/>
      <c r="J78" s="134"/>
      <c r="K78" s="119"/>
      <c r="L78" s="120"/>
      <c r="M78" s="119"/>
      <c r="N78" s="135"/>
      <c r="O78" s="135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</row>
    <row r="79" spans="2:43" hidden="1">
      <c r="B79" s="219"/>
      <c r="C79" s="170"/>
      <c r="D79" s="171" t="s">
        <v>111</v>
      </c>
      <c r="E79" s="172"/>
      <c r="F79" s="149"/>
      <c r="G79" s="150"/>
      <c r="H79" s="151"/>
      <c r="I79" s="134"/>
      <c r="J79" s="134"/>
      <c r="K79" s="119"/>
      <c r="L79" s="120"/>
      <c r="M79" s="119"/>
      <c r="N79" s="135"/>
      <c r="O79" s="135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</row>
    <row r="80" spans="2:43" ht="22.9" hidden="1" customHeight="1">
      <c r="B80" s="219"/>
      <c r="C80" s="170"/>
      <c r="D80" s="171" t="s">
        <v>112</v>
      </c>
      <c r="E80" s="172"/>
      <c r="F80" s="173"/>
      <c r="G80" s="174"/>
      <c r="H80" s="175"/>
      <c r="I80" s="134" t="s">
        <v>107</v>
      </c>
      <c r="J80" s="134">
        <v>6</v>
      </c>
      <c r="K80" s="119">
        <f t="shared" ref="K80:K85" si="23">O80</f>
        <v>8</v>
      </c>
      <c r="L80" s="120" t="s">
        <v>122</v>
      </c>
      <c r="M80" s="119">
        <f t="shared" ref="M80:M85" si="24">J80</f>
        <v>6</v>
      </c>
      <c r="N80" s="184" t="s">
        <v>105</v>
      </c>
      <c r="O80" s="135">
        <v>8</v>
      </c>
      <c r="P80" s="117">
        <f>Métricas!C89</f>
        <v>0</v>
      </c>
      <c r="Q80" s="117">
        <f>Métricas!D89</f>
        <v>17</v>
      </c>
      <c r="R80" s="117">
        <f>Métricas!E89</f>
        <v>8</v>
      </c>
      <c r="S80" s="117">
        <f>Métricas!F89</f>
        <v>9</v>
      </c>
      <c r="T80" s="117">
        <f>Métricas!G89</f>
        <v>9</v>
      </c>
      <c r="U80" s="117">
        <f>Métricas!H89</f>
        <v>17</v>
      </c>
      <c r="V80" s="117">
        <f>Métricas!I89</f>
        <v>11</v>
      </c>
      <c r="W80" s="117">
        <f>Métricas!J89</f>
        <v>15</v>
      </c>
      <c r="X80" s="117">
        <f>Métricas!K89</f>
        <v>15</v>
      </c>
      <c r="Y80" s="117">
        <f>Métricas!L89</f>
        <v>21</v>
      </c>
      <c r="Z80" s="117">
        <f>Métricas!M89</f>
        <v>19</v>
      </c>
      <c r="AA80" s="117">
        <f>Métricas!N89</f>
        <v>19</v>
      </c>
      <c r="AB80" s="117">
        <f>Métricas!O89</f>
        <v>18</v>
      </c>
      <c r="AC80" s="117">
        <f>Métricas!P89</f>
        <v>21</v>
      </c>
      <c r="AD80" s="117">
        <f>Métricas!Q89</f>
        <v>13</v>
      </c>
      <c r="AE80" s="117">
        <f>Métricas!R89</f>
        <v>11</v>
      </c>
      <c r="AF80" s="117">
        <f>Métricas!S89</f>
        <v>12</v>
      </c>
      <c r="AG80" s="117">
        <f>Métricas!T89</f>
        <v>15</v>
      </c>
      <c r="AH80" s="117">
        <f>Métricas!U89</f>
        <v>9</v>
      </c>
      <c r="AI80" s="117">
        <f>Métricas!V89</f>
        <v>13</v>
      </c>
      <c r="AJ80" s="117">
        <f>Métricas!W89</f>
        <v>14</v>
      </c>
      <c r="AK80" s="117">
        <f>Métricas!X89</f>
        <v>15</v>
      </c>
      <c r="AL80" s="117">
        <f>Métricas!Y89</f>
        <v>0</v>
      </c>
      <c r="AM80" s="117">
        <f>Métricas!Z89</f>
        <v>0</v>
      </c>
      <c r="AN80" s="117">
        <f>Métricas!AA89</f>
        <v>0</v>
      </c>
      <c r="AO80" s="117">
        <f>Métricas!AB89</f>
        <v>0</v>
      </c>
      <c r="AP80" s="117">
        <f>Métricas!AC89</f>
        <v>0</v>
      </c>
      <c r="AQ80" s="117">
        <f>Métricas!AD89</f>
        <v>0</v>
      </c>
    </row>
    <row r="81" spans="2:43" hidden="1">
      <c r="B81" s="219"/>
      <c r="C81" s="170"/>
      <c r="D81" s="171" t="s">
        <v>114</v>
      </c>
      <c r="E81" s="172"/>
      <c r="F81" s="173"/>
      <c r="G81" s="174"/>
      <c r="H81" s="175"/>
      <c r="I81" s="134" t="s">
        <v>107</v>
      </c>
      <c r="J81" s="134">
        <v>4</v>
      </c>
      <c r="K81" s="119">
        <f t="shared" si="23"/>
        <v>5</v>
      </c>
      <c r="L81" s="120" t="s">
        <v>122</v>
      </c>
      <c r="M81" s="119">
        <f t="shared" si="24"/>
        <v>4</v>
      </c>
      <c r="N81" s="184" t="s">
        <v>105</v>
      </c>
      <c r="O81" s="135">
        <v>5</v>
      </c>
      <c r="P81" s="117">
        <f>Métricas!C92</f>
        <v>0</v>
      </c>
      <c r="Q81" s="117">
        <f>Métricas!D92</f>
        <v>0</v>
      </c>
      <c r="R81" s="117">
        <f>Métricas!E92</f>
        <v>0</v>
      </c>
      <c r="S81" s="117">
        <f>Métricas!F92</f>
        <v>0</v>
      </c>
      <c r="T81" s="117">
        <f>Métricas!G92</f>
        <v>0</v>
      </c>
      <c r="U81" s="117">
        <f>Métricas!H92</f>
        <v>0</v>
      </c>
      <c r="V81" s="117">
        <f>Métricas!I92</f>
        <v>0</v>
      </c>
      <c r="W81" s="117">
        <f>Métricas!J92</f>
        <v>0</v>
      </c>
      <c r="X81" s="117">
        <f>Métricas!K92</f>
        <v>0</v>
      </c>
      <c r="Y81" s="117">
        <f>Métricas!L92</f>
        <v>0</v>
      </c>
      <c r="Z81" s="117">
        <f>Métricas!M92</f>
        <v>0</v>
      </c>
      <c r="AA81" s="117">
        <f>Métricas!N92</f>
        <v>0</v>
      </c>
      <c r="AB81" s="117">
        <f>Métricas!O92</f>
        <v>0</v>
      </c>
      <c r="AC81" s="117">
        <f>Métricas!P92</f>
        <v>0</v>
      </c>
      <c r="AD81" s="117">
        <f>Métricas!Q92</f>
        <v>0</v>
      </c>
      <c r="AE81" s="117">
        <f>Métricas!R92</f>
        <v>0</v>
      </c>
      <c r="AF81" s="117">
        <f>Métricas!S92</f>
        <v>0</v>
      </c>
      <c r="AG81" s="117">
        <f>Métricas!T92</f>
        <v>0</v>
      </c>
      <c r="AH81" s="117">
        <f>Métricas!U92</f>
        <v>0</v>
      </c>
      <c r="AI81" s="117">
        <f>Métricas!V92</f>
        <v>0</v>
      </c>
      <c r="AJ81" s="117">
        <f>Métricas!W92</f>
        <v>0</v>
      </c>
      <c r="AK81" s="117">
        <f>Métricas!X92</f>
        <v>0</v>
      </c>
      <c r="AL81" s="117">
        <f>Métricas!Y92</f>
        <v>0</v>
      </c>
      <c r="AM81" s="117">
        <f>Métricas!Z92</f>
        <v>0</v>
      </c>
      <c r="AN81" s="117">
        <f>Métricas!AA92</f>
        <v>0</v>
      </c>
      <c r="AO81" s="117">
        <f>Métricas!AB92</f>
        <v>0</v>
      </c>
      <c r="AP81" s="117">
        <f>Métricas!AC92</f>
        <v>0</v>
      </c>
      <c r="AQ81" s="117">
        <f>Métricas!AD92</f>
        <v>0</v>
      </c>
    </row>
    <row r="82" spans="2:43" ht="45">
      <c r="B82" s="219"/>
      <c r="C82" s="146">
        <v>15</v>
      </c>
      <c r="D82" s="176" t="s">
        <v>156</v>
      </c>
      <c r="E82" s="176" t="s">
        <v>157</v>
      </c>
      <c r="F82" s="149" t="s">
        <v>102</v>
      </c>
      <c r="G82" s="150" t="s">
        <v>103</v>
      </c>
      <c r="H82" s="151" t="s">
        <v>154</v>
      </c>
      <c r="I82" s="152" t="s">
        <v>107</v>
      </c>
      <c r="J82" s="122">
        <v>0.95</v>
      </c>
      <c r="K82" s="123">
        <f t="shared" si="23"/>
        <v>1</v>
      </c>
      <c r="L82" s="120" t="s">
        <v>122</v>
      </c>
      <c r="M82" s="125">
        <f t="shared" si="24"/>
        <v>0.95</v>
      </c>
      <c r="N82" s="153" t="s">
        <v>105</v>
      </c>
      <c r="O82" s="127">
        <v>1</v>
      </c>
      <c r="P82" s="185" t="s">
        <v>158</v>
      </c>
      <c r="Q82" s="185">
        <f>IF(Métricas!D33=0,0,Métricas!D29/Métricas!D33)</f>
        <v>1.2293258046712179</v>
      </c>
      <c r="R82" s="185">
        <f>IF(Métricas!E33=0,0,Métricas!E29/Métricas!E33)</f>
        <v>1.038449556351273</v>
      </c>
      <c r="S82" s="185">
        <f>IF(Métricas!F33=0,0,Métricas!F29/Métricas!F33)</f>
        <v>1.1277339309509506</v>
      </c>
      <c r="T82" s="185">
        <f>IF(Métricas!G33=0,0,Métricas!G29/Métricas!G33)</f>
        <v>0.97161742262808803</v>
      </c>
      <c r="U82" s="185">
        <f>IF(Métricas!H33=0,0,Métricas!H29/Métricas!H33)</f>
        <v>1.0659787550434121</v>
      </c>
      <c r="V82" s="185">
        <f>IF(Métricas!I33=0,0,Métricas!I29/Métricas!I33)</f>
        <v>1.6342221686128178</v>
      </c>
      <c r="W82" s="185">
        <f>IF(Métricas!J33=0,0,Métricas!J29/Métricas!J33)</f>
        <v>1.0528662638930952</v>
      </c>
      <c r="X82" s="185">
        <f>IF(Métricas!K33=0,0,Métricas!K29/Métricas!K33)</f>
        <v>1.2421944187741139</v>
      </c>
      <c r="Y82" s="185">
        <f>IF(Métricas!L33=0,0,Métricas!L29/Métricas!L33)</f>
        <v>1.1327662641791838</v>
      </c>
      <c r="Z82" s="185">
        <f>IF(Métricas!M33=0,0,Métricas!M29/Métricas!M33)</f>
        <v>1.7152686015337302</v>
      </c>
      <c r="AA82" s="185">
        <f>IF(Métricas!N33=0,0,Métricas!N29/Métricas!N33)</f>
        <v>1.6310497820859238</v>
      </c>
      <c r="AB82" s="185">
        <f>IF(Métricas!O33=0,0,Métricas!O29/Métricas!O33)</f>
        <v>1.3106854298384638</v>
      </c>
      <c r="AC82" s="185">
        <f>IF(Métricas!P33=0,0,Métricas!P29/Métricas!P33)</f>
        <v>1.1615309381623053</v>
      </c>
      <c r="AD82" s="185">
        <f>IF(Métricas!Q33=0,0,Métricas!Q29/Métricas!Q33)</f>
        <v>1.2232861251683838</v>
      </c>
      <c r="AE82" s="185">
        <f>IF(Métricas!R33=0,0,Métricas!R29/Métricas!R33)</f>
        <v>1.2080244977596781</v>
      </c>
      <c r="AF82" s="185">
        <f>IF(Métricas!S33=0,0,Métricas!S29/Métricas!S33)</f>
        <v>1.3124873335321672</v>
      </c>
      <c r="AG82" s="185">
        <f>IF(Métricas!T33=0,0,Métricas!T29/Métricas!T33)</f>
        <v>1.2626685869250367</v>
      </c>
      <c r="AH82" s="185">
        <f>IF(Métricas!U33=0,0,Métricas!U29/Métricas!U33)</f>
        <v>1.2465617953558312</v>
      </c>
      <c r="AI82" s="185">
        <f>IF(Métricas!V33=0,0,Métricas!V29/Métricas!V33)</f>
        <v>1.0073050346471468</v>
      </c>
      <c r="AJ82" s="185">
        <f>IF(Métricas!W33=0,0,Métricas!W29/Métricas!W33)</f>
        <v>1.1387439032743911</v>
      </c>
      <c r="AK82" s="185">
        <f>IF(Métricas!X33=0,0,Métricas!X29/Métricas!X33)</f>
        <v>1.0609091099552055</v>
      </c>
      <c r="AL82" s="185">
        <f>IF(Métricas!Y33=0,0,Métricas!Y29/Métricas!Y33)</f>
        <v>0</v>
      </c>
      <c r="AM82" s="185">
        <f>IF(Métricas!Z33=0,0,Métricas!Z29/Métricas!Z33)</f>
        <v>0</v>
      </c>
      <c r="AN82" s="185">
        <f>IF(Métricas!AA33=0,0,Métricas!AA29/Métricas!AA33)</f>
        <v>0</v>
      </c>
      <c r="AO82" s="185">
        <f>IF(Métricas!AB33=0,0,Métricas!AB29/Métricas!AB33)</f>
        <v>0</v>
      </c>
      <c r="AP82" s="185">
        <f>IF(Métricas!AC33=0,0,Métricas!AC29/Métricas!AC33)</f>
        <v>0</v>
      </c>
      <c r="AQ82" s="185">
        <f>IF(Métricas!AD33=0,0,Métricas!AD29/Métricas!AD33)</f>
        <v>0</v>
      </c>
    </row>
    <row r="83" spans="2:43">
      <c r="B83" s="219"/>
      <c r="C83" s="170"/>
      <c r="D83" s="171" t="s">
        <v>15</v>
      </c>
      <c r="E83" s="172"/>
      <c r="F83" s="173"/>
      <c r="G83" s="174"/>
      <c r="H83" s="175"/>
      <c r="I83" s="152" t="s">
        <v>107</v>
      </c>
      <c r="J83" s="122">
        <v>0.95</v>
      </c>
      <c r="K83" s="123">
        <f t="shared" si="23"/>
        <v>1</v>
      </c>
      <c r="L83" s="120" t="s">
        <v>122</v>
      </c>
      <c r="M83" s="125">
        <f t="shared" si="24"/>
        <v>0.95</v>
      </c>
      <c r="N83" s="153" t="s">
        <v>105</v>
      </c>
      <c r="O83" s="127">
        <v>1</v>
      </c>
      <c r="P83" s="186">
        <f>IF(Métricas!C34=0,0,Métricas!C30/Métricas!C34)</f>
        <v>0</v>
      </c>
      <c r="Q83" s="186">
        <f>IF(Métricas!D34=0,0,Métricas!D30/Métricas!D34)</f>
        <v>1.4848484848484846</v>
      </c>
      <c r="R83" s="186">
        <f>IF(Métricas!E34=0,0,Métricas!E30/Métricas!E34)</f>
        <v>1.2444444444444442</v>
      </c>
      <c r="S83" s="186">
        <f>IF(Métricas!F34=0,0,Métricas!F30/Métricas!F34)</f>
        <v>1.1871345029239766</v>
      </c>
      <c r="T83" s="186">
        <f>IF(Métricas!G34=0,0,Métricas!G30/Métricas!G34)</f>
        <v>1.4050179211469533</v>
      </c>
      <c r="U83" s="186">
        <f>IF(Métricas!H34=0,0,Métricas!H30/Métricas!H34)</f>
        <v>1.2962962962962961</v>
      </c>
      <c r="V83" s="186">
        <f>IF(Métricas!I34=0,0,Métricas!I30/Métricas!I34)</f>
        <v>2.1316872427983538</v>
      </c>
      <c r="W83" s="186">
        <f>IF(Métricas!J34=0,0,Métricas!J30/Métricas!J34)</f>
        <v>1.4050179211469533</v>
      </c>
      <c r="X83" s="186">
        <f>IF(Métricas!K34=0,0,Métricas!K30/Métricas!K34)</f>
        <v>1.4736842105263157</v>
      </c>
      <c r="Y83" s="186">
        <f>IF(Métricas!L34=0,0,Métricas!L30/Métricas!L34)</f>
        <v>0.95061728395061718</v>
      </c>
      <c r="Z83" s="186">
        <f>IF(Métricas!M34=0,0,Métricas!M30/Métricas!M34)</f>
        <v>2.1139601139601139</v>
      </c>
      <c r="AA83" s="186">
        <f>IF(Métricas!N34=0,0,Métricas!N30/Métricas!N34)</f>
        <v>1.7192982456140349</v>
      </c>
      <c r="AB83" s="186">
        <f>IF(Métricas!O34=0,0,Métricas!O30/Métricas!O34)</f>
        <v>1.7002583979328163</v>
      </c>
      <c r="AC83" s="186">
        <f>IF(Métricas!P34=0,0,Métricas!P30/Métricas!P34)</f>
        <v>1.4183006535947713</v>
      </c>
      <c r="AD83" s="186">
        <f>IF(Métricas!Q34=0,0,Métricas!Q30/Métricas!Q34)</f>
        <v>1.5555555555555554</v>
      </c>
      <c r="AE83" s="186">
        <f>IF(Métricas!R34=0,0,Métricas!R30/Métricas!R34)</f>
        <v>1.3162393162393162</v>
      </c>
      <c r="AF83" s="186">
        <f>IF(Métricas!S34=0,0,Métricas!S30/Métricas!S34)</f>
        <v>1.6111111111111112</v>
      </c>
      <c r="AG83" s="186">
        <f>IF(Métricas!T34=0,0,Métricas!T30/Métricas!T34)</f>
        <v>1.6444444444444444</v>
      </c>
      <c r="AH83" s="186">
        <f>IF(Métricas!U34=0,0,Métricas!U30/Métricas!U34)</f>
        <v>1.7499999999999998</v>
      </c>
      <c r="AI83" s="186">
        <f>IF(Métricas!V34=0,0,Métricas!V30/Métricas!V34)</f>
        <v>1.2098765432098764</v>
      </c>
      <c r="AJ83" s="186">
        <f>IF(Métricas!W34=0,0,Métricas!W30/Métricas!W34)</f>
        <v>1.2690058479532162</v>
      </c>
      <c r="AK83" s="186">
        <f>IF(Métricas!X34=0,0,Métricas!X30/Métricas!X34)</f>
        <v>1.1461988304093567</v>
      </c>
      <c r="AL83" s="186">
        <f>IF(Métricas!Y34=0,0,Métricas!Y30/Métricas!Y34)</f>
        <v>0</v>
      </c>
      <c r="AM83" s="186">
        <f>IF(Métricas!Z34=0,0,Métricas!Z30/Métricas!Z34)</f>
        <v>0</v>
      </c>
      <c r="AN83" s="186">
        <f>IF(Métricas!AA34=0,0,Métricas!AA30/Métricas!AA34)</f>
        <v>0</v>
      </c>
      <c r="AO83" s="186">
        <f>IF(Métricas!AB34=0,0,Métricas!AB30/Métricas!AB34)</f>
        <v>0</v>
      </c>
      <c r="AP83" s="186">
        <f>IF(Métricas!AC34=0,0,Métricas!AC30/Métricas!AC34)</f>
        <v>0</v>
      </c>
      <c r="AQ83" s="186">
        <f>IF(Métricas!AD34=0,0,Métricas!AD30/Métricas!AD34)</f>
        <v>0</v>
      </c>
    </row>
    <row r="84" spans="2:43">
      <c r="B84" s="219"/>
      <c r="C84" s="170"/>
      <c r="D84" s="171" t="s">
        <v>16</v>
      </c>
      <c r="E84" s="172"/>
      <c r="F84" s="173"/>
      <c r="G84" s="174"/>
      <c r="H84" s="175"/>
      <c r="I84" s="152" t="s">
        <v>107</v>
      </c>
      <c r="J84" s="122">
        <v>0.95</v>
      </c>
      <c r="K84" s="123">
        <f t="shared" si="23"/>
        <v>1</v>
      </c>
      <c r="L84" s="120" t="s">
        <v>122</v>
      </c>
      <c r="M84" s="125">
        <f t="shared" si="24"/>
        <v>0.95</v>
      </c>
      <c r="N84" s="153" t="s">
        <v>105</v>
      </c>
      <c r="O84" s="127">
        <v>1</v>
      </c>
      <c r="P84" s="186">
        <f>IF(Métricas!C35=0,0,Métricas!C31/Métricas!C35)</f>
        <v>0</v>
      </c>
      <c r="Q84" s="186">
        <f>IF(Métricas!D35=0,0,Métricas!D31/Métricas!D35)</f>
        <v>1.2953897759657473</v>
      </c>
      <c r="R84" s="186">
        <f>IF(Métricas!E35=0,0,Métricas!E31/Métricas!E35)</f>
        <v>0.79996000199990014</v>
      </c>
      <c r="S84" s="186">
        <f>IF(Métricas!F35=0,0,Métricas!F31/Métricas!F35)</f>
        <v>1.736755267499783</v>
      </c>
      <c r="T84" s="186">
        <f>IF(Métricas!G35=0,0,Métricas!G31/Métricas!G35)</f>
        <v>0.74996250187490632</v>
      </c>
      <c r="U84" s="186">
        <f>IF(Métricas!H35=0,0,Métricas!H31/Métricas!H35)</f>
        <v>1.6096756137802868</v>
      </c>
      <c r="V84" s="186">
        <f>IF(Métricas!I35=0,0,Métricas!I31/Métricas!I35)</f>
        <v>1.4999250037498126</v>
      </c>
      <c r="W84" s="186">
        <f>IF(Métricas!J35=0,0,Métricas!J31/Métricas!J35)</f>
        <v>1.2272113667043922</v>
      </c>
      <c r="X84" s="186">
        <f>IF(Métricas!K35=0,0,Métricas!K31/Métricas!K35)</f>
        <v>1.7646176514703678</v>
      </c>
      <c r="Y84" s="186">
        <f>IF(Métricas!L35=0,0,Métricas!L31/Métricas!L35)</f>
        <v>2.2141750055354379</v>
      </c>
      <c r="Z84" s="186">
        <f>IF(Métricas!M35=0,0,Métricas!M31/Métricas!M35)</f>
        <v>2.1890797352024292</v>
      </c>
      <c r="AA84" s="186">
        <f>IF(Métricas!N35=0,0,Métricas!N31/Métricas!N35)</f>
        <v>2.8535158607923266</v>
      </c>
      <c r="AB84" s="186">
        <f>IF(Métricas!O35=0,0,Métricas!O31/Métricas!O35)</f>
        <v>1.3999300034998252</v>
      </c>
      <c r="AC84" s="186">
        <f>IF(Métricas!P35=0,0,Métricas!P31/Métricas!P35)</f>
        <v>1.7249137543122843</v>
      </c>
      <c r="AD84" s="186">
        <f>IF(Métricas!Q35=0,0,Métricas!Q31/Métricas!Q35)</f>
        <v>1.7999100044997749</v>
      </c>
      <c r="AE84" s="186">
        <f>IF(Métricas!R35=0,0,Métricas!R31/Métricas!R35)</f>
        <v>0.97495125243737812</v>
      </c>
      <c r="AF84" s="186">
        <f>IF(Métricas!S35=0,0,Métricas!S31/Métricas!S35)</f>
        <v>1.3999300034998252</v>
      </c>
      <c r="AG84" s="186">
        <f>IF(Métricas!T35=0,0,Métricas!T31/Métricas!T35)</f>
        <v>1.0908545481816818</v>
      </c>
      <c r="AH84" s="186">
        <f>IF(Métricas!U35=0,0,Métricas!U31/Métricas!U35)</f>
        <v>0.79407794316166547</v>
      </c>
      <c r="AI84" s="186">
        <f>IF(Métricas!V35=0,0,Métricas!V31/Métricas!V35)</f>
        <v>1.1428000028570002</v>
      </c>
      <c r="AJ84" s="186">
        <f>IF(Métricas!W35=0,0,Métricas!W31/Métricas!W35)</f>
        <v>1.2630947399998422</v>
      </c>
      <c r="AK84" s="186">
        <f>IF(Métricas!X35=0,0,Métricas!X31/Métricas!X35)</f>
        <v>1.1590329574430371</v>
      </c>
      <c r="AL84" s="186">
        <f>IF(Métricas!Y35=0,0,Métricas!Y31/Métricas!Y35)</f>
        <v>0</v>
      </c>
      <c r="AM84" s="186">
        <f>IF(Métricas!Z35=0,0,Métricas!Z31/Métricas!Z35)</f>
        <v>0</v>
      </c>
      <c r="AN84" s="186">
        <f>IF(Métricas!AA35=0,0,Métricas!AA31/Métricas!AA35)</f>
        <v>0</v>
      </c>
      <c r="AO84" s="186">
        <f>IF(Métricas!AB35=0,0,Métricas!AB31/Métricas!AB35)</f>
        <v>0</v>
      </c>
      <c r="AP84" s="186">
        <f>IF(Métricas!AC35=0,0,Métricas!AC31/Métricas!AC35)</f>
        <v>0</v>
      </c>
      <c r="AQ84" s="186">
        <f>IF(Métricas!AD35=0,0,Métricas!AD31/Métricas!AD35)</f>
        <v>0</v>
      </c>
    </row>
    <row r="85" spans="2:43">
      <c r="B85" s="219"/>
      <c r="C85" s="170"/>
      <c r="D85" s="171" t="s">
        <v>17</v>
      </c>
      <c r="E85" s="172"/>
      <c r="F85" s="173"/>
      <c r="G85" s="174"/>
      <c r="H85" s="175"/>
      <c r="I85" s="152" t="s">
        <v>107</v>
      </c>
      <c r="J85" s="122">
        <v>0.95</v>
      </c>
      <c r="K85" s="123">
        <f t="shared" si="23"/>
        <v>1</v>
      </c>
      <c r="L85" s="120" t="s">
        <v>122</v>
      </c>
      <c r="M85" s="125">
        <f t="shared" si="24"/>
        <v>0.95</v>
      </c>
      <c r="N85" s="153" t="s">
        <v>105</v>
      </c>
      <c r="O85" s="127">
        <v>1</v>
      </c>
      <c r="P85" s="186">
        <f>IF(Métricas!C36=0,0,Métricas!C32/Métricas!C36)</f>
        <v>0</v>
      </c>
      <c r="Q85" s="186">
        <f>IF(Métricas!D36=0,0,Métricas!D32/Métricas!D36)</f>
        <v>0.91636363636363638</v>
      </c>
      <c r="R85" s="186">
        <f>IF(Métricas!E36=0,0,Métricas!E32/Métricas!E36)</f>
        <v>0.98482758620689648</v>
      </c>
      <c r="S85" s="186">
        <f>IF(Métricas!F36=0,0,Métricas!F32/Métricas!F36)</f>
        <v>0.70000000000000007</v>
      </c>
      <c r="T85" s="186">
        <f>IF(Métricas!G36=0,0,Métricas!G32/Métricas!G36)</f>
        <v>0.70736842105263154</v>
      </c>
      <c r="U85" s="186">
        <f>IF(Métricas!H36=0,0,Métricas!H32/Métricas!H36)</f>
        <v>0.52</v>
      </c>
      <c r="V85" s="186">
        <f>IF(Métricas!I36=0,0,Métricas!I32/Métricas!I36)</f>
        <v>1.1630769230769231</v>
      </c>
      <c r="W85" s="186">
        <f>IF(Métricas!J36=0,0,Métricas!J32/Métricas!J36)</f>
        <v>0.68727272727272726</v>
      </c>
      <c r="X85" s="186">
        <f>IF(Métricas!K36=0,0,Métricas!K32/Métricas!K36)</f>
        <v>0.75600000000000001</v>
      </c>
      <c r="Y85" s="186">
        <f>IF(Métricas!L36=0,0,Métricas!L32/Métricas!L36)</f>
        <v>0.5929411764705883</v>
      </c>
      <c r="Z85" s="186">
        <f>IF(Métricas!M36=0,0,Métricas!M32/Métricas!M36)</f>
        <v>1.05</v>
      </c>
      <c r="AA85" s="186">
        <f>IF(Métricas!N36=0,0,Métricas!N32/Métricas!N36)</f>
        <v>0.81846153846153846</v>
      </c>
      <c r="AB85" s="186">
        <f>IF(Métricas!O36=0,0,Métricas!O32/Métricas!O36)</f>
        <v>0.85866666666666669</v>
      </c>
      <c r="AC85" s="186">
        <f>IF(Métricas!P36=0,0,Métricas!P32/Métricas!P36)</f>
        <v>0.47250000000000003</v>
      </c>
      <c r="AD85" s="186">
        <f>IF(Métricas!Q36=0,0,Métricas!Q32/Métricas!Q36)</f>
        <v>0.48</v>
      </c>
      <c r="AE85" s="186">
        <f>IF(Métricas!R36=0,0,Métricas!R32/Métricas!R36)</f>
        <v>1.2259459459459461</v>
      </c>
      <c r="AF85" s="186">
        <f>IF(Métricas!S36=0,0,Métricas!S32/Métricas!S36)</f>
        <v>1.05</v>
      </c>
      <c r="AG85" s="186">
        <f>IF(Métricas!T36=0,0,Métricas!T32/Métricas!T36)</f>
        <v>1.030909090909091</v>
      </c>
      <c r="AH85" s="186">
        <f>IF(Métricas!U36=0,0,Métricas!U32/Métricas!U36)</f>
        <v>0.9882352941176471</v>
      </c>
      <c r="AI85" s="186">
        <f>IF(Métricas!V36=0,0,Métricas!V32/Métricas!V36)</f>
        <v>0.70000000000000007</v>
      </c>
      <c r="AJ85" s="186">
        <f>IF(Métricas!W36=0,0,Métricas!W32/Métricas!W36)</f>
        <v>0.92842105263157892</v>
      </c>
      <c r="AK85" s="186">
        <f>IF(Métricas!X36=0,0,Métricas!X32/Métricas!X36)</f>
        <v>0.92</v>
      </c>
      <c r="AL85" s="186">
        <f>IF(Métricas!Y36=0,0,Métricas!Y32/Métricas!Y36)</f>
        <v>0</v>
      </c>
      <c r="AM85" s="186">
        <f>IF(Métricas!Z36=0,0,Métricas!Z32/Métricas!Z36)</f>
        <v>0</v>
      </c>
      <c r="AN85" s="186">
        <f>IF(Métricas!AA36=0,0,Métricas!AA32/Métricas!AA36)</f>
        <v>0</v>
      </c>
      <c r="AO85" s="186">
        <f>IF(Métricas!AB36=0,0,Métricas!AB32/Métricas!AB36)</f>
        <v>0</v>
      </c>
      <c r="AP85" s="186">
        <f>IF(Métricas!AC36=0,0,Métricas!AC32/Métricas!AC36)</f>
        <v>0</v>
      </c>
      <c r="AQ85" s="186">
        <f>IF(Métricas!AD36=0,0,Métricas!AD32/Métricas!AD36)</f>
        <v>0</v>
      </c>
    </row>
    <row r="86" spans="2:43" ht="13.9" customHeight="1">
      <c r="B86" s="220" t="s">
        <v>159</v>
      </c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</row>
    <row r="87" spans="2:43" ht="28.5">
      <c r="B87" s="32" t="s">
        <v>160</v>
      </c>
    </row>
  </sheetData>
  <sheetProtection algorithmName="SHA-512" hashValue="6pWBYUvki407NrmulnkTjMeUXF6m3yu1rhj/xoMO1LEAOC6Uw57SkmNkwh6wjqWGv5BoiNyY+IGDCKwPaOwCKw==" saltValue="XXpuuwe9JkdQ+ZTenj+VeQ==" spinCount="100000" sheet="1" selectLockedCells="1" selectUnlockedCells="1"/>
  <mergeCells count="16">
    <mergeCell ref="B25:B33"/>
    <mergeCell ref="B34:B85"/>
    <mergeCell ref="B86:O86"/>
    <mergeCell ref="P4:AQ4"/>
    <mergeCell ref="I5:J5"/>
    <mergeCell ref="K5:M5"/>
    <mergeCell ref="N5:O5"/>
    <mergeCell ref="B6:B24"/>
    <mergeCell ref="C6:C11"/>
    <mergeCell ref="C12:C17"/>
    <mergeCell ref="C18:C23"/>
    <mergeCell ref="B1:O1"/>
    <mergeCell ref="B2:O2"/>
    <mergeCell ref="B3:O3"/>
    <mergeCell ref="B4:H4"/>
    <mergeCell ref="I4:O4"/>
  </mergeCells>
  <conditionalFormatting sqref="P16:AQ16">
    <cfRule type="cellIs" dxfId="194" priority="2" operator="lessThan">
      <formula>$J$16</formula>
    </cfRule>
  </conditionalFormatting>
  <conditionalFormatting sqref="P17:AD17">
    <cfRule type="cellIs" dxfId="193" priority="3" operator="lessThan">
      <formula>$J$17</formula>
    </cfRule>
  </conditionalFormatting>
  <conditionalFormatting sqref="P24:AQ24">
    <cfRule type="cellIs" dxfId="192" priority="4" operator="lessThan">
      <formula>$J$24</formula>
    </cfRule>
  </conditionalFormatting>
  <conditionalFormatting sqref="P34:AD34 AQ34">
    <cfRule type="cellIs" dxfId="191" priority="5" operator="lessThan">
      <formula>$J$34</formula>
    </cfRule>
  </conditionalFormatting>
  <conditionalFormatting sqref="P53:AQ53">
    <cfRule type="cellIs" dxfId="190" priority="6" operator="lessThan">
      <formula>$J$53</formula>
    </cfRule>
  </conditionalFormatting>
  <conditionalFormatting sqref="P54:AQ59">
    <cfRule type="cellIs" dxfId="189" priority="7" operator="lessThan">
      <formula>$J$54</formula>
    </cfRule>
  </conditionalFormatting>
  <conditionalFormatting sqref="P60:AQ60">
    <cfRule type="cellIs" dxfId="188" priority="8" operator="lessThan">
      <formula>$J$60</formula>
    </cfRule>
  </conditionalFormatting>
  <conditionalFormatting sqref="P61:AQ61">
    <cfRule type="cellIs" dxfId="187" priority="9" operator="lessThan">
      <formula>$J$61</formula>
    </cfRule>
  </conditionalFormatting>
  <conditionalFormatting sqref="P62:AQ62">
    <cfRule type="cellIs" dxfId="186" priority="10" operator="lessThan">
      <formula>$J$62</formula>
    </cfRule>
  </conditionalFormatting>
  <conditionalFormatting sqref="P66:AQ66">
    <cfRule type="cellIs" dxfId="185" priority="11" operator="lessThan">
      <formula>$J$66</formula>
    </cfRule>
  </conditionalFormatting>
  <conditionalFormatting sqref="P68:AQ68">
    <cfRule type="cellIs" dxfId="184" priority="12" operator="lessThan">
      <formula>$J$68</formula>
    </cfRule>
  </conditionalFormatting>
  <conditionalFormatting sqref="P71:AQ71">
    <cfRule type="cellIs" dxfId="183" priority="13" operator="lessThan">
      <formula>$J$71</formula>
    </cfRule>
  </conditionalFormatting>
  <conditionalFormatting sqref="P72:AQ72">
    <cfRule type="cellIs" dxfId="182" priority="14" operator="lessThan">
      <formula>$J$72</formula>
    </cfRule>
  </conditionalFormatting>
  <conditionalFormatting sqref="P78:AQ79">
    <cfRule type="cellIs" dxfId="181" priority="15" operator="lessThan">
      <formula>$J$75</formula>
    </cfRule>
  </conditionalFormatting>
  <conditionalFormatting sqref="P75:AQ75">
    <cfRule type="cellIs" dxfId="180" priority="16" operator="lessThan">
      <formula>$J$75</formula>
    </cfRule>
  </conditionalFormatting>
  <conditionalFormatting sqref="P77:AQ77">
    <cfRule type="cellIs" dxfId="179" priority="17" operator="lessThan">
      <formula>$J$77</formula>
    </cfRule>
  </conditionalFormatting>
  <conditionalFormatting sqref="P80:AQ80">
    <cfRule type="cellIs" dxfId="178" priority="18" operator="lessThan">
      <formula>$J$80</formula>
    </cfRule>
  </conditionalFormatting>
  <conditionalFormatting sqref="P81:AQ81">
    <cfRule type="cellIs" dxfId="177" priority="19" operator="lessThan">
      <formula>$J$81</formula>
    </cfRule>
  </conditionalFormatting>
  <conditionalFormatting sqref="P82:AQ82">
    <cfRule type="cellIs" dxfId="176" priority="20" operator="lessThan">
      <formula>$J$82</formula>
    </cfRule>
  </conditionalFormatting>
  <conditionalFormatting sqref="P83:AQ85">
    <cfRule type="cellIs" dxfId="175" priority="21" operator="lessThan">
      <formula>$J$85</formula>
    </cfRule>
  </conditionalFormatting>
  <conditionalFormatting sqref="P10:AQ10">
    <cfRule type="cellIs" dxfId="174" priority="22" operator="lessThan">
      <formula>$O$10</formula>
    </cfRule>
  </conditionalFormatting>
  <conditionalFormatting sqref="P11:AQ11">
    <cfRule type="cellIs" dxfId="173" priority="23" operator="lessThan">
      <formula>$O$11</formula>
    </cfRule>
  </conditionalFormatting>
  <conditionalFormatting sqref="P18:AD18 P19:AQ21">
    <cfRule type="cellIs" dxfId="172" priority="24" operator="lessThan">
      <formula>$O$18</formula>
    </cfRule>
  </conditionalFormatting>
  <conditionalFormatting sqref="P22:AQ22">
    <cfRule type="cellIs" dxfId="171" priority="25" operator="lessThan">
      <formula>$O$22</formula>
    </cfRule>
  </conditionalFormatting>
  <conditionalFormatting sqref="P23:AQ23">
    <cfRule type="cellIs" dxfId="170" priority="26" operator="lessThan">
      <formula>$O$23</formula>
    </cfRule>
  </conditionalFormatting>
  <conditionalFormatting sqref="P25:AD25">
    <cfRule type="cellIs" dxfId="169" priority="27" operator="lessThan">
      <formula>$O$25</formula>
    </cfRule>
  </conditionalFormatting>
  <conditionalFormatting sqref="P26:AD29 AQ26:AQ29">
    <cfRule type="cellIs" dxfId="168" priority="28" operator="lessThan">
      <formula>$O$26</formula>
    </cfRule>
  </conditionalFormatting>
  <conditionalFormatting sqref="P30:AD30 AQ30">
    <cfRule type="cellIs" dxfId="167" priority="29" operator="lessThan">
      <formula>$O$30</formula>
    </cfRule>
  </conditionalFormatting>
  <conditionalFormatting sqref="P31:AD31 AQ31">
    <cfRule type="cellIs" dxfId="166" priority="30" operator="lessThan">
      <formula>$O$31</formula>
    </cfRule>
  </conditionalFormatting>
  <conditionalFormatting sqref="P32:AD32 AQ32">
    <cfRule type="cellIs" dxfId="165" priority="31" operator="lessThan">
      <formula>$O$32</formula>
    </cfRule>
  </conditionalFormatting>
  <conditionalFormatting sqref="P33:AD33 AQ33">
    <cfRule type="cellIs" dxfId="164" priority="32" operator="lessThan">
      <formula>$O$33</formula>
    </cfRule>
  </conditionalFormatting>
  <conditionalFormatting sqref="P41:AQ41">
    <cfRule type="cellIs" dxfId="163" priority="33" operator="lessThan">
      <formula>$O$41</formula>
    </cfRule>
  </conditionalFormatting>
  <conditionalFormatting sqref="P42:AQ42">
    <cfRule type="cellIs" dxfId="162" priority="34" operator="lessThan">
      <formula>$O$42</formula>
    </cfRule>
  </conditionalFormatting>
  <conditionalFormatting sqref="P43:AQ43">
    <cfRule type="cellIs" dxfId="161" priority="35" operator="lessThan">
      <formula>$O$43</formula>
    </cfRule>
  </conditionalFormatting>
  <conditionalFormatting sqref="P44:AQ44">
    <cfRule type="cellIs" dxfId="160" priority="36" operator="lessThan">
      <formula>$O$44</formula>
    </cfRule>
  </conditionalFormatting>
  <conditionalFormatting sqref="P45:AQ45">
    <cfRule type="cellIs" dxfId="159" priority="37" operator="lessThan">
      <formula>$O$45</formula>
    </cfRule>
  </conditionalFormatting>
  <conditionalFormatting sqref="P46:AQ46">
    <cfRule type="cellIs" dxfId="158" priority="38" operator="lessThan">
      <formula>$O$46</formula>
    </cfRule>
  </conditionalFormatting>
  <conditionalFormatting sqref="P47:AQ47">
    <cfRule type="cellIs" dxfId="157" priority="39" operator="lessThan">
      <formula>$O$47</formula>
    </cfRule>
  </conditionalFormatting>
  <conditionalFormatting sqref="P48:AQ48">
    <cfRule type="cellIs" dxfId="156" priority="40" operator="lessThan">
      <formula>$O$48</formula>
    </cfRule>
  </conditionalFormatting>
  <conditionalFormatting sqref="P49:AQ49">
    <cfRule type="cellIs" dxfId="155" priority="41" operator="lessThan">
      <formula>$O$49</formula>
    </cfRule>
  </conditionalFormatting>
  <conditionalFormatting sqref="P50:AQ50">
    <cfRule type="cellIs" dxfId="154" priority="42" operator="lessThan">
      <formula>$O$50</formula>
    </cfRule>
  </conditionalFormatting>
  <conditionalFormatting sqref="P51:AQ51">
    <cfRule type="cellIs" dxfId="153" priority="43" operator="lessThan">
      <formula>$O$51</formula>
    </cfRule>
  </conditionalFormatting>
  <conditionalFormatting sqref="P52:AQ52">
    <cfRule type="cellIs" dxfId="152" priority="44" operator="lessThan">
      <formula>$O$52</formula>
    </cfRule>
  </conditionalFormatting>
  <conditionalFormatting sqref="P6:AQ9">
    <cfRule type="cellIs" dxfId="151" priority="45" operator="lessThan">
      <formula>$O$9</formula>
    </cfRule>
  </conditionalFormatting>
  <conditionalFormatting sqref="P10:AQ10">
    <cfRule type="cellIs" dxfId="150" priority="46" operator="greaterThan">
      <formula>$J$10</formula>
    </cfRule>
  </conditionalFormatting>
  <conditionalFormatting sqref="P11:AQ11">
    <cfRule type="cellIs" dxfId="149" priority="47" operator="greaterThan">
      <formula>$J$11</formula>
    </cfRule>
  </conditionalFormatting>
  <conditionalFormatting sqref="P18:AD18 P19:AQ21">
    <cfRule type="cellIs" dxfId="148" priority="48" operator="greaterThan">
      <formula>$J$18</formula>
    </cfRule>
  </conditionalFormatting>
  <conditionalFormatting sqref="P22:AQ22">
    <cfRule type="cellIs" dxfId="147" priority="49" operator="greaterThan">
      <formula>$J$22</formula>
    </cfRule>
  </conditionalFormatting>
  <conditionalFormatting sqref="P23:AQ23">
    <cfRule type="cellIs" dxfId="146" priority="50" operator="greaterThan">
      <formula>$J$23</formula>
    </cfRule>
  </conditionalFormatting>
  <conditionalFormatting sqref="P25:AD25">
    <cfRule type="cellIs" dxfId="145" priority="51" operator="greaterThan">
      <formula>$J$25</formula>
    </cfRule>
  </conditionalFormatting>
  <conditionalFormatting sqref="P26:AD29 AQ26:AQ29">
    <cfRule type="cellIs" dxfId="144" priority="52" operator="greaterThan">
      <formula>$J$26</formula>
    </cfRule>
  </conditionalFormatting>
  <conditionalFormatting sqref="P30:AD30 AQ30">
    <cfRule type="cellIs" dxfId="143" priority="53" operator="greaterThan">
      <formula>$J$30</formula>
    </cfRule>
  </conditionalFormatting>
  <conditionalFormatting sqref="P31:AD31 AQ31">
    <cfRule type="cellIs" dxfId="142" priority="54" operator="greaterThan">
      <formula>$J$31</formula>
    </cfRule>
  </conditionalFormatting>
  <conditionalFormatting sqref="P32:AD32 AQ32">
    <cfRule type="cellIs" dxfId="141" priority="55" operator="greaterThan">
      <formula>$J$32</formula>
    </cfRule>
  </conditionalFormatting>
  <conditionalFormatting sqref="P41:AQ41">
    <cfRule type="cellIs" dxfId="140" priority="56" operator="greaterThan">
      <formula>$J$41</formula>
    </cfRule>
  </conditionalFormatting>
  <conditionalFormatting sqref="P42:AQ42">
    <cfRule type="cellIs" dxfId="139" priority="57" operator="greaterThan">
      <formula>$J$42</formula>
    </cfRule>
  </conditionalFormatting>
  <conditionalFormatting sqref="P43:AQ43">
    <cfRule type="cellIs" dxfId="138" priority="58" operator="greaterThan">
      <formula>$J$43</formula>
    </cfRule>
  </conditionalFormatting>
  <conditionalFormatting sqref="P44:AQ44">
    <cfRule type="cellIs" dxfId="137" priority="59" operator="greaterThan">
      <formula>$J$44</formula>
    </cfRule>
  </conditionalFormatting>
  <conditionalFormatting sqref="P45:AQ45">
    <cfRule type="cellIs" dxfId="136" priority="60" operator="greaterThan">
      <formula>$J$45</formula>
    </cfRule>
  </conditionalFormatting>
  <conditionalFormatting sqref="P46:AQ46">
    <cfRule type="cellIs" dxfId="135" priority="61" operator="greaterThan">
      <formula>$J$46</formula>
    </cfRule>
  </conditionalFormatting>
  <conditionalFormatting sqref="P47:AQ47">
    <cfRule type="cellIs" dxfId="134" priority="62" operator="greaterThan">
      <formula>$J$47</formula>
    </cfRule>
  </conditionalFormatting>
  <conditionalFormatting sqref="P48:AQ48">
    <cfRule type="cellIs" dxfId="133" priority="63" operator="greaterThan">
      <formula>$J$48</formula>
    </cfRule>
  </conditionalFormatting>
  <conditionalFormatting sqref="P49:AQ49">
    <cfRule type="cellIs" dxfId="132" priority="64" operator="greaterThan">
      <formula>$J$49</formula>
    </cfRule>
  </conditionalFormatting>
  <conditionalFormatting sqref="P50:AQ50">
    <cfRule type="cellIs" dxfId="131" priority="65" operator="greaterThan">
      <formula>$J$50</formula>
    </cfRule>
  </conditionalFormatting>
  <conditionalFormatting sqref="P51:AQ51">
    <cfRule type="cellIs" dxfId="130" priority="66" operator="greaterThan">
      <formula>$J$51</formula>
    </cfRule>
  </conditionalFormatting>
  <conditionalFormatting sqref="P52:AQ52">
    <cfRule type="cellIs" dxfId="129" priority="67" operator="greaterThan">
      <formula>$J$52</formula>
    </cfRule>
  </conditionalFormatting>
  <conditionalFormatting sqref="P6:AQ9">
    <cfRule type="cellIs" dxfId="128" priority="68" operator="greaterThan">
      <formula>$J$9</formula>
    </cfRule>
  </conditionalFormatting>
  <conditionalFormatting sqref="P16:AQ16">
    <cfRule type="cellIs" dxfId="127" priority="69" operator="greaterThan">
      <formula>$O$16</formula>
    </cfRule>
  </conditionalFormatting>
  <conditionalFormatting sqref="P17:AD17">
    <cfRule type="cellIs" dxfId="126" priority="70" operator="greaterThan">
      <formula>$O$17</formula>
    </cfRule>
  </conditionalFormatting>
  <conditionalFormatting sqref="P24:AQ24">
    <cfRule type="cellIs" dxfId="125" priority="71" operator="greaterThan">
      <formula>$O$24</formula>
    </cfRule>
  </conditionalFormatting>
  <conditionalFormatting sqref="P34:AD34 AQ34">
    <cfRule type="cellIs" dxfId="124" priority="72" operator="greaterThan">
      <formula>$O$34</formula>
    </cfRule>
  </conditionalFormatting>
  <conditionalFormatting sqref="P53:AQ53">
    <cfRule type="cellIs" dxfId="123" priority="73" operator="greaterThan">
      <formula>$O$53</formula>
    </cfRule>
  </conditionalFormatting>
  <conditionalFormatting sqref="P54:AQ59">
    <cfRule type="cellIs" dxfId="122" priority="74" operator="greaterThan">
      <formula>$O$54</formula>
    </cfRule>
  </conditionalFormatting>
  <conditionalFormatting sqref="P60:AQ60">
    <cfRule type="cellIs" dxfId="121" priority="75" operator="greaterThan">
      <formula>$O$60</formula>
    </cfRule>
  </conditionalFormatting>
  <conditionalFormatting sqref="P61:AQ61">
    <cfRule type="cellIs" dxfId="120" priority="76" operator="greaterThan">
      <formula>$O$61</formula>
    </cfRule>
  </conditionalFormatting>
  <conditionalFormatting sqref="P62:AQ62">
    <cfRule type="cellIs" dxfId="119" priority="77" operator="greaterThan">
      <formula>$O$62</formula>
    </cfRule>
  </conditionalFormatting>
  <conditionalFormatting sqref="P66:AQ66">
    <cfRule type="cellIs" dxfId="118" priority="78" operator="greaterThan">
      <formula>$O$66</formula>
    </cfRule>
  </conditionalFormatting>
  <conditionalFormatting sqref="P68:AQ68">
    <cfRule type="cellIs" dxfId="117" priority="79" operator="greaterThan">
      <formula>$O$68</formula>
    </cfRule>
  </conditionalFormatting>
  <conditionalFormatting sqref="P71:AQ71">
    <cfRule type="cellIs" dxfId="116" priority="80" operator="greaterThan">
      <formula>$O$71</formula>
    </cfRule>
  </conditionalFormatting>
  <conditionalFormatting sqref="P72:AQ72">
    <cfRule type="cellIs" dxfId="115" priority="81" operator="greaterThan">
      <formula>$O$72</formula>
    </cfRule>
  </conditionalFormatting>
  <conditionalFormatting sqref="P78:AQ79">
    <cfRule type="cellIs" dxfId="114" priority="82" operator="greaterThan">
      <formula>$O$75</formula>
    </cfRule>
  </conditionalFormatting>
  <conditionalFormatting sqref="P75:AQ75">
    <cfRule type="cellIs" dxfId="113" priority="83" operator="greaterThan">
      <formula>$O$75</formula>
    </cfRule>
  </conditionalFormatting>
  <conditionalFormatting sqref="P77:AQ77">
    <cfRule type="cellIs" dxfId="112" priority="84" operator="greaterThan">
      <formula>$O$77</formula>
    </cfRule>
  </conditionalFormatting>
  <conditionalFormatting sqref="P80:AQ80">
    <cfRule type="cellIs" dxfId="111" priority="85" operator="greaterThan">
      <formula>$O$80</formula>
    </cfRule>
  </conditionalFormatting>
  <conditionalFormatting sqref="P81:AQ81">
    <cfRule type="cellIs" dxfId="110" priority="86" operator="greaterThan">
      <formula>$O$81</formula>
    </cfRule>
  </conditionalFormatting>
  <conditionalFormatting sqref="P82:AQ82">
    <cfRule type="cellIs" dxfId="109" priority="87" operator="greaterThan">
      <formula>$O$82</formula>
    </cfRule>
  </conditionalFormatting>
  <conditionalFormatting sqref="P83:AQ85">
    <cfRule type="cellIs" dxfId="108" priority="88" operator="greaterThan">
      <formula>$O$85</formula>
    </cfRule>
  </conditionalFormatting>
  <conditionalFormatting sqref="P33:AD33 AQ33">
    <cfRule type="cellIs" dxfId="107" priority="89" operator="greaterThan">
      <formula>$P$33</formula>
    </cfRule>
  </conditionalFormatting>
  <conditionalFormatting sqref="P10:AQ10">
    <cfRule type="cellIs" dxfId="106" priority="90" operator="between">
      <formula>$K$10</formula>
      <formula>$M$10</formula>
    </cfRule>
  </conditionalFormatting>
  <conditionalFormatting sqref="P11:AQ11">
    <cfRule type="cellIs" dxfId="105" priority="91" operator="between">
      <formula>$K$11</formula>
      <formula>$M$11</formula>
    </cfRule>
  </conditionalFormatting>
  <conditionalFormatting sqref="P16:AQ16">
    <cfRule type="cellIs" dxfId="104" priority="92" operator="between">
      <formula>$K$16</formula>
      <formula>$M$16</formula>
    </cfRule>
  </conditionalFormatting>
  <conditionalFormatting sqref="P17:AD17">
    <cfRule type="cellIs" dxfId="103" priority="93" operator="between">
      <formula>$K$17</formula>
      <formula>$M$17</formula>
    </cfRule>
  </conditionalFormatting>
  <conditionalFormatting sqref="P18:AD18 P19:AQ21">
    <cfRule type="cellIs" dxfId="102" priority="94" operator="between">
      <formula>$K$18</formula>
      <formula>$M$18</formula>
    </cfRule>
  </conditionalFormatting>
  <conditionalFormatting sqref="P22:AQ22">
    <cfRule type="cellIs" dxfId="101" priority="95" operator="between">
      <formula>$K$22</formula>
      <formula>$M$22</formula>
    </cfRule>
  </conditionalFormatting>
  <conditionalFormatting sqref="P23:AQ23">
    <cfRule type="cellIs" dxfId="100" priority="96" operator="between">
      <formula>$K$23</formula>
      <formula>$M$23</formula>
    </cfRule>
  </conditionalFormatting>
  <conditionalFormatting sqref="P24:AQ24">
    <cfRule type="cellIs" dxfId="99" priority="97" operator="between">
      <formula>$K$24</formula>
      <formula>$M$24</formula>
    </cfRule>
  </conditionalFormatting>
  <conditionalFormatting sqref="P25:AD25">
    <cfRule type="cellIs" dxfId="98" priority="98" operator="between">
      <formula>$K$25</formula>
      <formula>$M$25</formula>
    </cfRule>
  </conditionalFormatting>
  <conditionalFormatting sqref="P26:AD29 AQ26:AQ29">
    <cfRule type="cellIs" dxfId="97" priority="99" operator="between">
      <formula>$K$26</formula>
      <formula>$M$26</formula>
    </cfRule>
  </conditionalFormatting>
  <conditionalFormatting sqref="P30:AD30 AQ30">
    <cfRule type="cellIs" dxfId="96" priority="100" operator="between">
      <formula>$K$30</formula>
      <formula>$M$30</formula>
    </cfRule>
  </conditionalFormatting>
  <conditionalFormatting sqref="P31:AD31 AQ31">
    <cfRule type="cellIs" dxfId="95" priority="101" operator="between">
      <formula>$K$31</formula>
      <formula>$M$31</formula>
    </cfRule>
  </conditionalFormatting>
  <conditionalFormatting sqref="P32:AD32 AQ32">
    <cfRule type="cellIs" dxfId="94" priority="102" operator="between">
      <formula>$K$32</formula>
      <formula>$M$32</formula>
    </cfRule>
  </conditionalFormatting>
  <conditionalFormatting sqref="P33:AD33 AQ33">
    <cfRule type="cellIs" dxfId="93" priority="103" operator="between">
      <formula>$K$33</formula>
      <formula>$M$33</formula>
    </cfRule>
  </conditionalFormatting>
  <conditionalFormatting sqref="P34:AD34 AQ34">
    <cfRule type="cellIs" dxfId="92" priority="104" operator="between">
      <formula>$K$34</formula>
      <formula>$M$34</formula>
    </cfRule>
  </conditionalFormatting>
  <conditionalFormatting sqref="P41:AQ41">
    <cfRule type="cellIs" dxfId="91" priority="105" operator="between">
      <formula>$K$41</formula>
      <formula>$M$41</formula>
    </cfRule>
  </conditionalFormatting>
  <conditionalFormatting sqref="P42:AQ42">
    <cfRule type="cellIs" dxfId="90" priority="106" operator="between">
      <formula>$K$42</formula>
      <formula>$M$42</formula>
    </cfRule>
  </conditionalFormatting>
  <conditionalFormatting sqref="P43:AQ43">
    <cfRule type="cellIs" dxfId="89" priority="107" operator="between">
      <formula>$K$43</formula>
      <formula>$M$43</formula>
    </cfRule>
  </conditionalFormatting>
  <conditionalFormatting sqref="P44:AQ44">
    <cfRule type="cellIs" dxfId="88" priority="108" operator="between">
      <formula>$K$44</formula>
      <formula>$M$44</formula>
    </cfRule>
  </conditionalFormatting>
  <conditionalFormatting sqref="P45:AQ45">
    <cfRule type="cellIs" dxfId="87" priority="109" operator="between">
      <formula>$K$45</formula>
      <formula>$M$45</formula>
    </cfRule>
  </conditionalFormatting>
  <conditionalFormatting sqref="P46:AQ46">
    <cfRule type="cellIs" dxfId="86" priority="110" operator="between">
      <formula>$K$46</formula>
      <formula>$M$46</formula>
    </cfRule>
  </conditionalFormatting>
  <conditionalFormatting sqref="P47:AQ47">
    <cfRule type="cellIs" dxfId="85" priority="111" operator="between">
      <formula>$K$47</formula>
      <formula>$M$47</formula>
    </cfRule>
  </conditionalFormatting>
  <conditionalFormatting sqref="P48:AQ48">
    <cfRule type="cellIs" dxfId="84" priority="112" operator="between">
      <formula>$K$48</formula>
      <formula>$M$48</formula>
    </cfRule>
  </conditionalFormatting>
  <conditionalFormatting sqref="P49:AQ49">
    <cfRule type="cellIs" dxfId="83" priority="113" operator="between">
      <formula>$K$49</formula>
      <formula>$M$49</formula>
    </cfRule>
  </conditionalFormatting>
  <conditionalFormatting sqref="P50:AQ50">
    <cfRule type="cellIs" dxfId="82" priority="114" operator="between">
      <formula>$K$50</formula>
      <formula>$M$50</formula>
    </cfRule>
  </conditionalFormatting>
  <conditionalFormatting sqref="P51:AQ51">
    <cfRule type="cellIs" dxfId="81" priority="115" operator="between">
      <formula>$K$51</formula>
      <formula>$M$51</formula>
    </cfRule>
  </conditionalFormatting>
  <conditionalFormatting sqref="P52:AQ52">
    <cfRule type="cellIs" dxfId="80" priority="116" operator="between">
      <formula>$K$52</formula>
      <formula>$M$52</formula>
    </cfRule>
  </conditionalFormatting>
  <conditionalFormatting sqref="P53:AQ53">
    <cfRule type="cellIs" dxfId="79" priority="117" operator="between">
      <formula>$K$53</formula>
      <formula>$M$53</formula>
    </cfRule>
  </conditionalFormatting>
  <conditionalFormatting sqref="P54:AQ59">
    <cfRule type="cellIs" dxfId="78" priority="118" operator="between">
      <formula>$K$54</formula>
      <formula>$M$54</formula>
    </cfRule>
  </conditionalFormatting>
  <conditionalFormatting sqref="P60:AQ60">
    <cfRule type="cellIs" dxfId="77" priority="119" operator="between">
      <formula>$K$60</formula>
      <formula>$M$60</formula>
    </cfRule>
  </conditionalFormatting>
  <conditionalFormatting sqref="P61:AQ61">
    <cfRule type="cellIs" dxfId="76" priority="120" operator="between">
      <formula>$K$61</formula>
      <formula>$M$61</formula>
    </cfRule>
  </conditionalFormatting>
  <conditionalFormatting sqref="P62:AQ62">
    <cfRule type="cellIs" dxfId="75" priority="121" operator="between">
      <formula>$K$62</formula>
      <formula>$M$62</formula>
    </cfRule>
  </conditionalFormatting>
  <conditionalFormatting sqref="P6:AQ9">
    <cfRule type="cellIs" dxfId="74" priority="122" operator="between">
      <formula>$O$9</formula>
      <formula>$J$9</formula>
    </cfRule>
  </conditionalFormatting>
  <conditionalFormatting sqref="P66:AQ66">
    <cfRule type="cellIs" dxfId="73" priority="123" operator="between">
      <formula>$K$66</formula>
      <formula>$M$66</formula>
    </cfRule>
  </conditionalFormatting>
  <conditionalFormatting sqref="P68:AQ68">
    <cfRule type="cellIs" dxfId="72" priority="124" operator="between">
      <formula>$K$68</formula>
      <formula>$M$68</formula>
    </cfRule>
  </conditionalFormatting>
  <conditionalFormatting sqref="P71:AQ71">
    <cfRule type="cellIs" dxfId="71" priority="125" operator="between">
      <formula>$K$71</formula>
      <formula>$M$71</formula>
    </cfRule>
  </conditionalFormatting>
  <conditionalFormatting sqref="P72:AQ72">
    <cfRule type="cellIs" dxfId="70" priority="126" operator="between">
      <formula>$K$72</formula>
      <formula>$M$72</formula>
    </cfRule>
  </conditionalFormatting>
  <conditionalFormatting sqref="P78:AQ79">
    <cfRule type="cellIs" dxfId="69" priority="127" operator="between">
      <formula>$K$75</formula>
      <formula>$M$75</formula>
    </cfRule>
  </conditionalFormatting>
  <conditionalFormatting sqref="P75:AQ75">
    <cfRule type="cellIs" dxfId="68" priority="128" operator="between">
      <formula>$K$75</formula>
      <formula>$M$75</formula>
    </cfRule>
  </conditionalFormatting>
  <conditionalFormatting sqref="P77:AQ77">
    <cfRule type="cellIs" dxfId="67" priority="129" operator="between">
      <formula>$K$77</formula>
      <formula>$M$77</formula>
    </cfRule>
  </conditionalFormatting>
  <conditionalFormatting sqref="P80:AQ80">
    <cfRule type="cellIs" dxfId="66" priority="130" operator="between">
      <formula>$K$80</formula>
      <formula>$M$80</formula>
    </cfRule>
  </conditionalFormatting>
  <conditionalFormatting sqref="P81:AQ81">
    <cfRule type="cellIs" dxfId="65" priority="131" operator="between">
      <formula>$K$81</formula>
      <formula>$M$81</formula>
    </cfRule>
  </conditionalFormatting>
  <conditionalFormatting sqref="P82:AQ82">
    <cfRule type="cellIs" dxfId="64" priority="132" operator="between">
      <formula>$K$82</formula>
      <formula>$M$82</formula>
    </cfRule>
  </conditionalFormatting>
  <conditionalFormatting sqref="P83:AQ85">
    <cfRule type="cellIs" dxfId="63" priority="133" operator="between">
      <formula>$K$85</formula>
      <formula>$M$85</formula>
    </cfRule>
  </conditionalFormatting>
  <conditionalFormatting sqref="AE12:AQ12">
    <cfRule type="cellIs" dxfId="62" priority="134" operator="greaterThan">
      <formula>$O$12</formula>
    </cfRule>
  </conditionalFormatting>
  <conditionalFormatting sqref="AE12:AQ12">
    <cfRule type="cellIs" dxfId="61" priority="135" operator="lessThan">
      <formula>$J$12</formula>
    </cfRule>
  </conditionalFormatting>
  <conditionalFormatting sqref="AE12:AQ12">
    <cfRule type="cellIs" dxfId="60" priority="136" operator="between">
      <formula>$O$12</formula>
      <formula>$J$12</formula>
    </cfRule>
  </conditionalFormatting>
  <conditionalFormatting sqref="AE14:AP14">
    <cfRule type="cellIs" dxfId="59" priority="137" operator="greaterThan">
      <formula>$O$14</formula>
    </cfRule>
  </conditionalFormatting>
  <conditionalFormatting sqref="AE14:AP14">
    <cfRule type="cellIs" dxfId="58" priority="138" operator="lessThan">
      <formula>$J$14</formula>
    </cfRule>
  </conditionalFormatting>
  <conditionalFormatting sqref="AE14:AP14">
    <cfRule type="cellIs" dxfId="57" priority="139" operator="between">
      <formula>$O$14</formula>
      <formula>$J$14</formula>
    </cfRule>
  </conditionalFormatting>
  <conditionalFormatting sqref="AE15:AP15">
    <cfRule type="cellIs" dxfId="56" priority="140" operator="greaterThan">
      <formula>$O$15</formula>
    </cfRule>
  </conditionalFormatting>
  <conditionalFormatting sqref="AE15:AP15">
    <cfRule type="cellIs" dxfId="55" priority="141" operator="lessThan">
      <formula>$J$15</formula>
    </cfRule>
  </conditionalFormatting>
  <conditionalFormatting sqref="AE15:AP15">
    <cfRule type="cellIs" dxfId="54" priority="142" operator="between">
      <formula>$O$15</formula>
      <formula>$J$15</formula>
    </cfRule>
  </conditionalFormatting>
  <conditionalFormatting sqref="AE17:AP17">
    <cfRule type="cellIs" dxfId="53" priority="143" operator="greaterThan">
      <formula>$O$17</formula>
    </cfRule>
  </conditionalFormatting>
  <conditionalFormatting sqref="AE17:AP17">
    <cfRule type="cellIs" dxfId="52" priority="144" operator="lessThan">
      <formula>$J$17</formula>
    </cfRule>
  </conditionalFormatting>
  <conditionalFormatting sqref="AE17:AP17">
    <cfRule type="cellIs" dxfId="51" priority="145" operator="between">
      <formula>$O$17</formula>
      <formula>$J$17</formula>
    </cfRule>
  </conditionalFormatting>
  <conditionalFormatting sqref="AE18:AQ18">
    <cfRule type="cellIs" dxfId="50" priority="146" operator="lessThan">
      <formula>$O$18</formula>
    </cfRule>
  </conditionalFormatting>
  <conditionalFormatting sqref="AE18:AQ18">
    <cfRule type="cellIs" dxfId="49" priority="147" operator="greaterThan">
      <formula>$J$18</formula>
    </cfRule>
  </conditionalFormatting>
  <conditionalFormatting sqref="AE18:AQ18">
    <cfRule type="cellIs" dxfId="48" priority="148" operator="between">
      <formula>$O$18</formula>
      <formula>$J$18</formula>
    </cfRule>
  </conditionalFormatting>
  <conditionalFormatting sqref="AE25:AP25">
    <cfRule type="cellIs" dxfId="47" priority="149" operator="lessThan">
      <formula>$O$25</formula>
    </cfRule>
  </conditionalFormatting>
  <conditionalFormatting sqref="AE25:AP25">
    <cfRule type="cellIs" dxfId="46" priority="150" operator="greaterThan">
      <formula>$J$25</formula>
    </cfRule>
  </conditionalFormatting>
  <conditionalFormatting sqref="AE25:AP25">
    <cfRule type="cellIs" dxfId="45" priority="151" operator="between">
      <formula>$O$25</formula>
      <formula>$J$25</formula>
    </cfRule>
  </conditionalFormatting>
  <conditionalFormatting sqref="AE33:AP33">
    <cfRule type="cellIs" dxfId="44" priority="152" operator="lessThan">
      <formula>$O$33</formula>
    </cfRule>
  </conditionalFormatting>
  <conditionalFormatting sqref="AE33:AP33">
    <cfRule type="cellIs" dxfId="43" priority="153" operator="greaterThan">
      <formula>$J$33</formula>
    </cfRule>
  </conditionalFormatting>
  <conditionalFormatting sqref="AE33:AP33">
    <cfRule type="cellIs" dxfId="42" priority="154" operator="between">
      <formula>$O$33</formula>
      <formula>$J$33</formula>
    </cfRule>
  </conditionalFormatting>
  <conditionalFormatting sqref="AE32:AP32">
    <cfRule type="cellIs" dxfId="41" priority="155" operator="lessThan">
      <formula>$O$32</formula>
    </cfRule>
  </conditionalFormatting>
  <conditionalFormatting sqref="AE32:AP32">
    <cfRule type="cellIs" dxfId="40" priority="156" operator="greaterThan">
      <formula>$J$32</formula>
    </cfRule>
  </conditionalFormatting>
  <conditionalFormatting sqref="AE32:AP32">
    <cfRule type="cellIs" dxfId="39" priority="157" operator="between">
      <formula>$O$32</formula>
      <formula>$J$32</formula>
    </cfRule>
  </conditionalFormatting>
  <conditionalFormatting sqref="AE31:AP31">
    <cfRule type="cellIs" dxfId="38" priority="158" operator="lessThan">
      <formula>$O$31</formula>
    </cfRule>
  </conditionalFormatting>
  <conditionalFormatting sqref="AE31:AP31">
    <cfRule type="cellIs" dxfId="37" priority="159" operator="greaterThan">
      <formula>$J$31</formula>
    </cfRule>
  </conditionalFormatting>
  <conditionalFormatting sqref="AE31:AP31">
    <cfRule type="cellIs" dxfId="36" priority="160" operator="between">
      <formula>$O$31</formula>
      <formula>$J$31</formula>
    </cfRule>
  </conditionalFormatting>
  <conditionalFormatting sqref="AE30:AP30">
    <cfRule type="cellIs" dxfId="35" priority="161" operator="lessThan">
      <formula>$O$30</formula>
    </cfRule>
  </conditionalFormatting>
  <conditionalFormatting sqref="AE30:AP30">
    <cfRule type="cellIs" dxfId="34" priority="162" operator="greaterThan">
      <formula>$J$30</formula>
    </cfRule>
  </conditionalFormatting>
  <conditionalFormatting sqref="AE30:AP30">
    <cfRule type="cellIs" dxfId="33" priority="163" operator="between">
      <formula>$O$30</formula>
      <formula>$J$30</formula>
    </cfRule>
  </conditionalFormatting>
  <conditionalFormatting sqref="AE29:AP29">
    <cfRule type="cellIs" dxfId="32" priority="164" operator="lessThan">
      <formula>$O$29</formula>
    </cfRule>
  </conditionalFormatting>
  <conditionalFormatting sqref="AE29:AP29">
    <cfRule type="cellIs" dxfId="31" priority="165" operator="greaterThan">
      <formula>$J$29</formula>
    </cfRule>
  </conditionalFormatting>
  <conditionalFormatting sqref="AE29:AP29">
    <cfRule type="cellIs" dxfId="30" priority="166" operator="between">
      <formula>$O$29</formula>
      <formula>$J$29</formula>
    </cfRule>
  </conditionalFormatting>
  <conditionalFormatting sqref="AE28:AP28">
    <cfRule type="cellIs" dxfId="29" priority="167" operator="lessThan">
      <formula>$O$28</formula>
    </cfRule>
  </conditionalFormatting>
  <conditionalFormatting sqref="AE28:AP28">
    <cfRule type="cellIs" dxfId="28" priority="168" operator="greaterThan">
      <formula>$J$28</formula>
    </cfRule>
  </conditionalFormatting>
  <conditionalFormatting sqref="AE28:AP28">
    <cfRule type="cellIs" dxfId="27" priority="169" operator="between">
      <formula>$O$28</formula>
      <formula>$J$28</formula>
    </cfRule>
  </conditionalFormatting>
  <conditionalFormatting sqref="AE27:AP27">
    <cfRule type="cellIs" dxfId="26" priority="170" operator="lessThan">
      <formula>$O$27</formula>
    </cfRule>
  </conditionalFormatting>
  <conditionalFormatting sqref="AE27:AP27">
    <cfRule type="cellIs" dxfId="25" priority="171" operator="greaterThan">
      <formula>$J$27</formula>
    </cfRule>
  </conditionalFormatting>
  <conditionalFormatting sqref="AE27:AP27">
    <cfRule type="cellIs" dxfId="24" priority="172" operator="between">
      <formula>$O$27</formula>
      <formula>$J$27</formula>
    </cfRule>
  </conditionalFormatting>
  <conditionalFormatting sqref="AE26:AP26">
    <cfRule type="cellIs" dxfId="23" priority="173" operator="lessThan">
      <formula>$O$26</formula>
    </cfRule>
  </conditionalFormatting>
  <conditionalFormatting sqref="AE26:AP26">
    <cfRule type="cellIs" dxfId="22" priority="174" operator="greaterThan">
      <formula>$J$26</formula>
    </cfRule>
  </conditionalFormatting>
  <conditionalFormatting sqref="AE26:AP26">
    <cfRule type="cellIs" dxfId="21" priority="175" operator="between">
      <formula>$O$26</formula>
      <formula>$J$26</formula>
    </cfRule>
  </conditionalFormatting>
  <conditionalFormatting sqref="AE34:AP34">
    <cfRule type="cellIs" dxfId="20" priority="176" operator="lessThan">
      <formula>$J$34</formula>
    </cfRule>
  </conditionalFormatting>
  <conditionalFormatting sqref="AE34:AP34">
    <cfRule type="cellIs" dxfId="19" priority="177" operator="greaterThan">
      <formula>$O$34</formula>
    </cfRule>
  </conditionalFormatting>
  <conditionalFormatting sqref="AE34:AP34">
    <cfRule type="cellIs" dxfId="18" priority="178" operator="between">
      <formula>$K$24+$J$34</formula>
      <formula>$M$34</formula>
    </cfRule>
  </conditionalFormatting>
  <conditionalFormatting sqref="P35:AQ35">
    <cfRule type="cellIs" dxfId="17" priority="179" operator="lessThan">
      <formula>$O$35</formula>
    </cfRule>
    <cfRule type="cellIs" dxfId="16" priority="180" operator="greaterThan">
      <formula>$J$35</formula>
    </cfRule>
    <cfRule type="cellIs" dxfId="15" priority="181" operator="between">
      <formula>$K$35</formula>
      <formula>$M$35</formula>
    </cfRule>
  </conditionalFormatting>
  <conditionalFormatting sqref="P36:AQ36">
    <cfRule type="cellIs" dxfId="14" priority="182" operator="lessThan">
      <formula>$O$36</formula>
    </cfRule>
    <cfRule type="cellIs" dxfId="13" priority="183" operator="greaterThan">
      <formula>$J$36</formula>
    </cfRule>
    <cfRule type="cellIs" dxfId="12" priority="184" operator="between">
      <formula>$K$36</formula>
      <formula>$M$36</formula>
    </cfRule>
  </conditionalFormatting>
  <conditionalFormatting sqref="P37:AQ37">
    <cfRule type="cellIs" dxfId="11" priority="185" operator="lessThan">
      <formula>$O$37</formula>
    </cfRule>
    <cfRule type="cellIs" dxfId="10" priority="186" operator="greaterThan">
      <formula>$J$37</formula>
    </cfRule>
    <cfRule type="cellIs" dxfId="9" priority="187" operator="between">
      <formula>$K$37</formula>
      <formula>$M$37</formula>
    </cfRule>
  </conditionalFormatting>
  <conditionalFormatting sqref="P38:AQ38">
    <cfRule type="cellIs" dxfId="8" priority="188" operator="lessThan">
      <formula>$O$38</formula>
    </cfRule>
    <cfRule type="cellIs" dxfId="7" priority="189" operator="greaterThan">
      <formula>$J$38</formula>
    </cfRule>
    <cfRule type="cellIs" dxfId="6" priority="190" operator="between">
      <formula>$K$38</formula>
      <formula>$M$38</formula>
    </cfRule>
  </conditionalFormatting>
  <conditionalFormatting sqref="P39:AQ39">
    <cfRule type="cellIs" dxfId="5" priority="191" operator="lessThan">
      <formula>$O$39</formula>
    </cfRule>
    <cfRule type="cellIs" dxfId="4" priority="192" operator="greaterThan">
      <formula>$J$39</formula>
    </cfRule>
    <cfRule type="cellIs" dxfId="3" priority="193" operator="between">
      <formula>$K$39</formula>
      <formula>$M$39</formula>
    </cfRule>
  </conditionalFormatting>
  <conditionalFormatting sqref="P40:AQ40">
    <cfRule type="cellIs" dxfId="2" priority="194" operator="lessThan">
      <formula>$O$40</formula>
    </cfRule>
    <cfRule type="cellIs" dxfId="1" priority="195" operator="greaterThan">
      <formula>$J$40</formula>
    </cfRule>
    <cfRule type="cellIs" dxfId="0" priority="196" operator="between">
      <formula>$K$40</formula>
      <formula>$M$40</formula>
    </cfRule>
  </conditionalFormatting>
  <pageMargins left="0" right="0" top="0.63472222222222197" bottom="0.63472222222222197" header="0" footer="0"/>
  <pageSetup firstPageNumber="0" pageOrder="overThenDown" orientation="portrait" horizontalDpi="300" verticalDpi="300"/>
  <headerFooter>
    <oddHeader>&amp;C&amp;"Verdana1,Normal"&amp;A</oddHeader>
    <oddFooter>&amp;C&amp;"Verdana1,Normal"Página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11"/>
  <sheetViews>
    <sheetView zoomScaleNormal="100" workbookViewId="0">
      <selection sqref="A1:B1"/>
    </sheetView>
  </sheetViews>
  <sheetFormatPr baseColWidth="10" defaultColWidth="8.796875" defaultRowHeight="15"/>
  <cols>
    <col min="1" max="1" width="8.796875" style="187" customWidth="1"/>
    <col min="2" max="2" width="48" style="187" customWidth="1"/>
    <col min="3" max="1025" width="8.59765625" style="187" customWidth="1"/>
  </cols>
  <sheetData>
    <row r="1" spans="1:2" ht="18" customHeight="1">
      <c r="A1" s="227" t="s">
        <v>161</v>
      </c>
      <c r="B1" s="227"/>
    </row>
    <row r="2" spans="1:2">
      <c r="A2" s="188" t="s">
        <v>162</v>
      </c>
      <c r="B2" s="189" t="s">
        <v>163</v>
      </c>
    </row>
    <row r="3" spans="1:2">
      <c r="A3" s="188" t="s">
        <v>164</v>
      </c>
      <c r="B3" s="190">
        <v>43937</v>
      </c>
    </row>
    <row r="4" spans="1:2" ht="30">
      <c r="A4" s="188" t="s">
        <v>165</v>
      </c>
      <c r="B4" s="191" t="s">
        <v>166</v>
      </c>
    </row>
    <row r="5" spans="1:2">
      <c r="A5" s="188" t="s">
        <v>162</v>
      </c>
      <c r="B5" s="189" t="s">
        <v>167</v>
      </c>
    </row>
    <row r="6" spans="1:2">
      <c r="A6" s="188" t="s">
        <v>164</v>
      </c>
      <c r="B6" s="190">
        <v>43972</v>
      </c>
    </row>
    <row r="7" spans="1:2" ht="46.5" thickTop="1" thickBot="1">
      <c r="A7" s="188" t="s">
        <v>165</v>
      </c>
      <c r="B7" s="191" t="s">
        <v>168</v>
      </c>
    </row>
    <row r="8" spans="1:2" ht="16.5" thickTop="1" thickBot="1">
      <c r="A8" s="188" t="s">
        <v>162</v>
      </c>
      <c r="B8" s="189" t="s">
        <v>163</v>
      </c>
    </row>
    <row r="9" spans="1:2" ht="16.5" thickTop="1" thickBot="1">
      <c r="A9" s="188" t="s">
        <v>164</v>
      </c>
      <c r="B9" s="190">
        <v>44033</v>
      </c>
    </row>
    <row r="10" spans="1:2" ht="61.5" thickTop="1" thickBot="1">
      <c r="A10" s="188" t="s">
        <v>165</v>
      </c>
      <c r="B10" s="191" t="s">
        <v>184</v>
      </c>
    </row>
    <row r="11" spans="1:2" ht="15.75" thickTop="1"/>
  </sheetData>
  <sheetProtection algorithmName="SHA-512" hashValue="ZoEnrl7hLkKMfmBY/owrLk0V/K37dIUlajTPA0Wiuhoh8vUSBasPCn/jCdLEqMUSM5LcFnLF9M2RYuv7MQRWug==" saltValue="I7PRNLRjh0WQVjXbm8Hiuw==" spinCount="100000" sheet="1" selectLockedCells="1" selectUnlockedCells="1"/>
  <mergeCells count="1">
    <mergeCell ref="A1:B1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6:I20"/>
  <sheetViews>
    <sheetView zoomScaleNormal="100" workbookViewId="0"/>
  </sheetViews>
  <sheetFormatPr baseColWidth="10" defaultColWidth="8.796875" defaultRowHeight="14.25"/>
  <cols>
    <col min="1" max="1025" width="11" customWidth="1"/>
  </cols>
  <sheetData>
    <row r="6" spans="4:9">
      <c r="H6" s="192" t="s">
        <v>169</v>
      </c>
      <c r="I6" s="192" t="s">
        <v>170</v>
      </c>
    </row>
    <row r="7" spans="4:9">
      <c r="H7" s="193"/>
      <c r="I7" s="193"/>
    </row>
    <row r="8" spans="4:9">
      <c r="D8" s="194" t="s">
        <v>171</v>
      </c>
      <c r="H8" s="193">
        <v>36</v>
      </c>
      <c r="I8" s="193">
        <v>39</v>
      </c>
    </row>
    <row r="9" spans="4:9">
      <c r="D9" s="195" t="s">
        <v>172</v>
      </c>
      <c r="H9" s="193">
        <v>4.17</v>
      </c>
      <c r="I9" s="193">
        <v>3.37</v>
      </c>
    </row>
    <row r="10" spans="4:9">
      <c r="D10" s="196" t="s">
        <v>173</v>
      </c>
      <c r="H10" s="193">
        <v>15</v>
      </c>
      <c r="I10" s="193">
        <v>16</v>
      </c>
    </row>
    <row r="11" spans="4:9">
      <c r="D11" s="197" t="s">
        <v>174</v>
      </c>
      <c r="H11" s="198">
        <f>SUM(H8:H10)</f>
        <v>55.17</v>
      </c>
      <c r="I11" s="198">
        <f>SUM(I8:I10)</f>
        <v>58.37</v>
      </c>
    </row>
    <row r="12" spans="4:9">
      <c r="D12" s="197" t="s">
        <v>175</v>
      </c>
    </row>
    <row r="13" spans="4:9">
      <c r="D13" s="197" t="s">
        <v>176</v>
      </c>
    </row>
    <row r="14" spans="4:9">
      <c r="D14" s="197" t="s">
        <v>177</v>
      </c>
    </row>
    <row r="15" spans="4:9">
      <c r="D15" s="197" t="s">
        <v>178</v>
      </c>
    </row>
    <row r="16" spans="4:9">
      <c r="D16" s="197" t="s">
        <v>179</v>
      </c>
    </row>
    <row r="17" spans="4:7">
      <c r="D17" s="197" t="s">
        <v>180</v>
      </c>
    </row>
    <row r="18" spans="4:7">
      <c r="D18" s="197" t="s">
        <v>181</v>
      </c>
    </row>
    <row r="19" spans="4:7">
      <c r="D19" s="197" t="s">
        <v>182</v>
      </c>
      <c r="G19" s="199">
        <f>Métricas!D16/Métricas!D23</f>
        <v>0.93333333333333335</v>
      </c>
    </row>
    <row r="20" spans="4:7">
      <c r="D20" s="197" t="s">
        <v>183</v>
      </c>
    </row>
  </sheetData>
  <pageMargins left="0.7" right="0.7" top="1.14375" bottom="1.143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3247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Cálculo_de_Cuota</vt:lpstr>
      <vt:lpstr>Métricas</vt:lpstr>
      <vt:lpstr>Indicadores</vt:lpstr>
      <vt:lpstr>Control de Cambios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aalvaradoru@Poder-Judicial.go.cr</dc:creator>
  <dc:description/>
  <cp:lastModifiedBy>Carol Murillo Quesada</cp:lastModifiedBy>
  <cp:revision>117</cp:revision>
  <cp:lastPrinted>2017-08-22T09:15:44Z</cp:lastPrinted>
  <dcterms:created xsi:type="dcterms:W3CDTF">2016-07-21T14:07:29Z</dcterms:created>
  <dcterms:modified xsi:type="dcterms:W3CDTF">2020-08-19T23:40:15Z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