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X10" i="1"/>
  <c r="AY10"/>
  <c r="AZ10"/>
  <c r="AX12"/>
  <c r="AY12"/>
  <c r="AZ12"/>
  <c r="AZ69"/>
  <c r="AZ70"/>
  <c r="AY70"/>
  <c r="AX70"/>
  <c r="AW70"/>
  <c r="AY69"/>
  <c r="AZ63"/>
  <c r="AZ64"/>
  <c r="AZ65"/>
  <c r="AZ66"/>
  <c r="AZ67"/>
  <c r="AZ68"/>
  <c r="AZ62"/>
  <c r="AZ50"/>
  <c r="AZ39"/>
  <c r="AZ40"/>
  <c r="AZ41"/>
  <c r="AZ42"/>
  <c r="AZ43"/>
  <c r="AZ44"/>
  <c r="AZ45"/>
  <c r="AZ46"/>
  <c r="AZ47"/>
  <c r="AZ37"/>
  <c r="AZ26"/>
  <c r="AZ38" s="1"/>
  <c r="AZ20"/>
  <c r="AZ18"/>
  <c r="AZ16"/>
  <c r="AZ14"/>
  <c r="AZ8"/>
  <c r="AZ7"/>
  <c r="AY63"/>
  <c r="AY64"/>
  <c r="AY65"/>
  <c r="AY66"/>
  <c r="AY68"/>
  <c r="AY62"/>
  <c r="AY57"/>
  <c r="AY50" s="1"/>
  <c r="AY38"/>
  <c r="AY39"/>
  <c r="AY40"/>
  <c r="AY41"/>
  <c r="AY42"/>
  <c r="AY43"/>
  <c r="AY44"/>
  <c r="AY45"/>
  <c r="AY46"/>
  <c r="AY47"/>
  <c r="AY37"/>
  <c r="AY7"/>
  <c r="AY20"/>
  <c r="AY18"/>
  <c r="AY16"/>
  <c r="AY14"/>
  <c r="AY8"/>
  <c r="AX20"/>
  <c r="AX38"/>
  <c r="AX39"/>
  <c r="AX40"/>
  <c r="AX41"/>
  <c r="AX42"/>
  <c r="AX43"/>
  <c r="AX44"/>
  <c r="AX45"/>
  <c r="AX46"/>
  <c r="AX47"/>
  <c r="AX37"/>
  <c r="AX63"/>
  <c r="AX64"/>
  <c r="AX65"/>
  <c r="AX66"/>
  <c r="AX67"/>
  <c r="AX68"/>
  <c r="AX69"/>
  <c r="AX62"/>
  <c r="AX50"/>
  <c r="AX18"/>
  <c r="AX16"/>
  <c r="AX14"/>
  <c r="AX8"/>
  <c r="AX7"/>
  <c r="AM61"/>
  <c r="AP50"/>
  <c r="AQ50"/>
  <c r="AS50"/>
  <c r="AT50"/>
  <c r="AU50"/>
  <c r="AV50"/>
  <c r="AW50"/>
  <c r="AM36"/>
  <c r="AW37"/>
  <c r="AT7"/>
  <c r="AT8"/>
  <c r="AT10"/>
  <c r="AT12"/>
  <c r="AT14"/>
  <c r="AT16"/>
  <c r="AT18"/>
  <c r="AT20"/>
  <c r="AT37"/>
  <c r="AT38"/>
  <c r="AT39"/>
  <c r="AT40"/>
  <c r="AT41"/>
  <c r="AT42"/>
  <c r="AT43"/>
  <c r="AT44"/>
  <c r="AT45"/>
  <c r="AT46"/>
  <c r="AT47"/>
  <c r="AT62"/>
  <c r="AT63"/>
  <c r="AT64"/>
  <c r="AT65"/>
  <c r="AT66"/>
  <c r="AT67"/>
  <c r="AT68"/>
  <c r="AT69"/>
  <c r="AW63"/>
  <c r="AW64"/>
  <c r="AW65"/>
  <c r="AW66"/>
  <c r="AW67"/>
  <c r="AW68"/>
  <c r="AW69"/>
  <c r="AW62"/>
  <c r="AW38"/>
  <c r="AW39"/>
  <c r="AW40"/>
  <c r="AW41"/>
  <c r="AW42"/>
  <c r="AW43"/>
  <c r="AW44"/>
  <c r="AW45"/>
  <c r="AW46"/>
  <c r="AW47"/>
  <c r="AW7"/>
  <c r="AW20"/>
  <c r="AW18"/>
  <c r="AW16"/>
  <c r="AW14"/>
  <c r="AW12"/>
  <c r="AW10"/>
  <c r="AW8"/>
  <c r="AV22"/>
  <c r="AV20" s="1"/>
  <c r="AV63"/>
  <c r="AV64"/>
  <c r="AV65"/>
  <c r="AV66"/>
  <c r="AV67"/>
  <c r="AV68"/>
  <c r="AV69"/>
  <c r="AV62"/>
  <c r="AV47"/>
  <c r="AV40"/>
  <c r="AV41"/>
  <c r="AV42"/>
  <c r="AV43"/>
  <c r="AV44"/>
  <c r="AV45"/>
  <c r="AV46"/>
  <c r="AV39"/>
  <c r="AV38"/>
  <c r="AV37"/>
  <c r="AV18"/>
  <c r="AV16"/>
  <c r="AV14"/>
  <c r="AV12"/>
  <c r="AV10"/>
  <c r="AV8"/>
  <c r="AV7"/>
  <c r="AU63"/>
  <c r="AU64"/>
  <c r="AU65"/>
  <c r="AU66"/>
  <c r="AU67"/>
  <c r="AU68"/>
  <c r="AU69"/>
  <c r="AU62"/>
  <c r="AU38"/>
  <c r="AU39"/>
  <c r="AU40"/>
  <c r="AU41"/>
  <c r="AU42"/>
  <c r="AU43"/>
  <c r="AU44"/>
  <c r="AU45"/>
  <c r="AU46"/>
  <c r="AU37"/>
  <c r="AU35"/>
  <c r="AU47" s="1"/>
  <c r="AU22"/>
  <c r="AU20" s="1"/>
  <c r="AU18"/>
  <c r="AU16"/>
  <c r="AU14"/>
  <c r="AU12"/>
  <c r="AU10"/>
  <c r="AU8"/>
  <c r="AS8"/>
  <c r="AS7"/>
  <c r="AR68"/>
  <c r="AR65"/>
  <c r="AR64"/>
  <c r="AR62"/>
  <c r="AR59"/>
  <c r="AR69" s="1"/>
  <c r="AR57"/>
  <c r="AR67" s="1"/>
  <c r="AR56"/>
  <c r="AR53"/>
  <c r="AR63" s="1"/>
  <c r="AR46"/>
  <c r="AR45"/>
  <c r="AR44"/>
  <c r="AR43"/>
  <c r="AR42"/>
  <c r="AR41"/>
  <c r="AR40"/>
  <c r="AR39"/>
  <c r="AR38"/>
  <c r="AR37"/>
  <c r="AR35"/>
  <c r="AR47" s="1"/>
  <c r="AR20"/>
  <c r="AR18"/>
  <c r="AR16"/>
  <c r="AR14"/>
  <c r="AR12"/>
  <c r="AR10"/>
  <c r="AR8"/>
  <c r="AS66"/>
  <c r="AQ69"/>
  <c r="AQ68"/>
  <c r="AQ67"/>
  <c r="AQ66"/>
  <c r="AQ65"/>
  <c r="AQ64"/>
  <c r="AQ63"/>
  <c r="AQ62"/>
  <c r="AQ47"/>
  <c r="AQ46"/>
  <c r="AQ45"/>
  <c r="AQ44"/>
  <c r="AQ43"/>
  <c r="AQ42"/>
  <c r="AQ41"/>
  <c r="AQ40"/>
  <c r="AQ39"/>
  <c r="AQ38"/>
  <c r="AQ37"/>
  <c r="AQ20"/>
  <c r="AQ18"/>
  <c r="AQ16"/>
  <c r="AQ14"/>
  <c r="AQ12"/>
  <c r="AQ10"/>
  <c r="AQ8"/>
  <c r="AS69"/>
  <c r="AP69"/>
  <c r="AO69"/>
  <c r="AN69"/>
  <c r="AS68"/>
  <c r="AP68"/>
  <c r="AO68"/>
  <c r="AN68"/>
  <c r="AS67"/>
  <c r="AP67"/>
  <c r="AO67"/>
  <c r="AN67"/>
  <c r="AP66"/>
  <c r="AO66"/>
  <c r="AN66"/>
  <c r="AS65"/>
  <c r="AP65"/>
  <c r="AO65"/>
  <c r="AN65"/>
  <c r="AS64"/>
  <c r="AP64"/>
  <c r="AO64"/>
  <c r="AN64"/>
  <c r="AS63"/>
  <c r="AP63"/>
  <c r="AO63"/>
  <c r="AN63"/>
  <c r="AS62"/>
  <c r="AP62"/>
  <c r="AO62"/>
  <c r="AN62"/>
  <c r="AO50"/>
  <c r="AN50"/>
  <c r="AM50"/>
  <c r="AS47"/>
  <c r="AP47"/>
  <c r="AO47"/>
  <c r="AN47"/>
  <c r="AS46"/>
  <c r="AP46"/>
  <c r="AO46"/>
  <c r="AN46"/>
  <c r="AS45"/>
  <c r="AP45"/>
  <c r="AO45"/>
  <c r="AN45"/>
  <c r="AS44"/>
  <c r="AP44"/>
  <c r="AO44"/>
  <c r="AN44"/>
  <c r="AS43"/>
  <c r="AP43"/>
  <c r="AO43"/>
  <c r="AN43"/>
  <c r="AS42"/>
  <c r="AP42"/>
  <c r="AO42"/>
  <c r="AN42"/>
  <c r="AS41"/>
  <c r="AP41"/>
  <c r="AO41"/>
  <c r="AN41"/>
  <c r="AS40"/>
  <c r="AP40"/>
  <c r="AO40"/>
  <c r="AN40"/>
  <c r="AS39"/>
  <c r="AP39"/>
  <c r="AO39"/>
  <c r="AN39"/>
  <c r="AS38"/>
  <c r="AP38"/>
  <c r="AO38"/>
  <c r="AN38"/>
  <c r="AS37"/>
  <c r="AP37"/>
  <c r="AO37"/>
  <c r="AN37"/>
  <c r="AS20"/>
  <c r="AP20"/>
  <c r="AO20"/>
  <c r="AN20"/>
  <c r="AM20"/>
  <c r="AS18"/>
  <c r="AP18"/>
  <c r="AO18"/>
  <c r="AN18"/>
  <c r="AM18"/>
  <c r="AS16"/>
  <c r="AP16"/>
  <c r="AO16"/>
  <c r="AN16"/>
  <c r="AM16"/>
  <c r="AS14"/>
  <c r="AP14"/>
  <c r="AO14"/>
  <c r="AN14"/>
  <c r="AM14"/>
  <c r="AS12"/>
  <c r="AP12"/>
  <c r="AO12"/>
  <c r="AN12"/>
  <c r="AM12"/>
  <c r="AS10"/>
  <c r="AP10"/>
  <c r="AO10"/>
  <c r="AN10"/>
  <c r="AM10"/>
  <c r="AP8"/>
  <c r="AO8"/>
  <c r="AN8"/>
  <c r="AM8"/>
  <c r="AP36" l="1"/>
  <c r="AZ36"/>
  <c r="AZ61"/>
  <c r="AS61"/>
  <c r="AY61"/>
  <c r="AO36"/>
  <c r="AY67"/>
  <c r="AY36"/>
  <c r="AQ36"/>
  <c r="AU61"/>
  <c r="AT36"/>
  <c r="AN36"/>
  <c r="AO61"/>
  <c r="AQ61"/>
  <c r="AW61"/>
  <c r="AN61"/>
  <c r="AP61"/>
  <c r="AR36"/>
  <c r="AV61"/>
  <c r="AW36"/>
  <c r="AV36"/>
  <c r="AS36"/>
  <c r="AU36"/>
  <c r="AT61"/>
  <c r="AX61"/>
  <c r="AR50"/>
  <c r="AX36"/>
  <c r="AR66"/>
  <c r="AR61" s="1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N61"/>
  <c r="J61"/>
  <c r="N51"/>
  <c r="J51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N50" s="1"/>
  <c r="I50"/>
  <c r="J50" s="1"/>
  <c r="AL48"/>
  <c r="AK48"/>
  <c r="AJ48"/>
  <c r="AI48"/>
  <c r="AH48"/>
  <c r="AG48"/>
  <c r="AF48"/>
  <c r="AE48"/>
  <c r="AD48"/>
  <c r="AB48"/>
  <c r="AA48"/>
  <c r="Z48"/>
  <c r="Y48"/>
  <c r="X48"/>
  <c r="W48"/>
  <c r="V48"/>
  <c r="U48"/>
  <c r="T48"/>
  <c r="S48"/>
  <c r="R48"/>
  <c r="Q48"/>
  <c r="N48"/>
  <c r="J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N36"/>
  <c r="J36"/>
  <c r="N24"/>
  <c r="J24"/>
  <c r="N23"/>
  <c r="J23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N20"/>
  <c r="J20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N18"/>
  <c r="J18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N16"/>
  <c r="J16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N14"/>
  <c r="J14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N12"/>
  <c r="J12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N10"/>
  <c r="J10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N8"/>
  <c r="J8"/>
  <c r="N7"/>
  <c r="J7"/>
  <c r="N6"/>
  <c r="J6"/>
  <c r="N5"/>
  <c r="J5"/>
  <c r="AH61" l="1"/>
  <c r="V61"/>
  <c r="AF36"/>
  <c r="AG61"/>
  <c r="AA36"/>
  <c r="Z36"/>
  <c r="U61"/>
  <c r="AG36"/>
  <c r="AB61"/>
  <c r="U36"/>
  <c r="T36"/>
  <c r="AL36"/>
  <c r="AA61"/>
  <c r="X36"/>
  <c r="W36"/>
  <c r="AI36"/>
  <c r="R61"/>
  <c r="X61"/>
  <c r="AD61"/>
  <c r="AJ61"/>
  <c r="V36"/>
  <c r="AB36"/>
  <c r="AH36"/>
  <c r="W61"/>
  <c r="AC61"/>
  <c r="AI61"/>
  <c r="S36"/>
  <c r="Y36"/>
  <c r="AE36"/>
  <c r="AK36"/>
  <c r="T61"/>
  <c r="Z61"/>
  <c r="AF61"/>
  <c r="AL61"/>
  <c r="R36"/>
  <c r="AJ36"/>
  <c r="S61"/>
  <c r="Y61"/>
  <c r="AE61"/>
  <c r="AK61"/>
  <c r="AD36"/>
  <c r="AC36"/>
  <c r="Q61"/>
  <c r="Q36"/>
</calcChain>
</file>

<file path=xl/sharedStrings.xml><?xml version="1.0" encoding="utf-8"?>
<sst xmlns="http://schemas.openxmlformats.org/spreadsheetml/2006/main" count="280" uniqueCount="100">
  <si>
    <r>
      <t xml:space="preserve">INDICADORES DE GESTIÓN / DIRECCIÓN DE PLANIFICACIÓN / </t>
    </r>
    <r>
      <rPr>
        <b/>
        <sz val="11"/>
        <color indexed="9"/>
        <rFont val="Arial"/>
        <family val="2"/>
      </rPr>
      <t xml:space="preserve">JDO. DE TRABAJO DEL I CJ DE SJ / SECCIÓN PRIMERA </t>
    </r>
    <r>
      <rPr>
        <b/>
        <sz val="12"/>
        <color indexed="9"/>
        <rFont val="Arial"/>
        <family val="2"/>
      </rPr>
      <t xml:space="preserve">
MATERIA DE TRABAJO</t>
    </r>
  </si>
  <si>
    <t>Detalle</t>
  </si>
  <si>
    <t>Rangos</t>
  </si>
  <si>
    <t>OBSERVACIONES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</si>
  <si>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</si>
  <si>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</si>
  <si>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</si>
  <si>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</si>
  <si>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</si>
  <si>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</si>
  <si>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</si>
  <si>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</si>
  <si>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</si>
  <si>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</si>
  <si>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</si>
  <si>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</si>
  <si>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Cantidad de casos entrados durante el mes</t>
  </si>
  <si>
    <t>Mensual</t>
  </si>
  <si>
    <t>Coordinadora o Coordinador Judicial</t>
  </si>
  <si>
    <t xml:space="preserve">Este datos se obtiene del informe de estadística. </t>
  </si>
  <si>
    <t>&gt;</t>
  </si>
  <si>
    <t>&lt;=</t>
  </si>
  <si>
    <t>X</t>
  </si>
  <si>
    <t>&lt;</t>
  </si>
  <si>
    <t>Salida</t>
  </si>
  <si>
    <t>Cantidada de expedientes terminados durante el mes</t>
  </si>
  <si>
    <t>Circulante</t>
  </si>
  <si>
    <t>(Circulante Inicial + Entradas) - Salidas</t>
  </si>
  <si>
    <t>Este datos se obtiene del informe de estadística.</t>
  </si>
  <si>
    <t>Relación salida / entrada</t>
  </si>
  <si>
    <t>(Salidas/Entradas)*100</t>
  </si>
  <si>
    <t xml:space="preserve">Los datos de entradas y salidas se obtienen del informe de estadística. </t>
  </si>
  <si>
    <t>Plazos</t>
  </si>
  <si>
    <t>Análisis de Plazos</t>
  </si>
  <si>
    <t>Fecha actual</t>
  </si>
  <si>
    <r>
      <t xml:space="preserve">Plazo espera de dictado de sentencia </t>
    </r>
    <r>
      <rPr>
        <b/>
        <i/>
        <sz val="8"/>
        <color indexed="53"/>
        <rFont val="Arial"/>
        <family val="2"/>
      </rPr>
      <t>(legislación anterior)</t>
    </r>
  </si>
  <si>
    <t>Fecha actual - fecha del expediente más antiguo pendiente de fallar</t>
  </si>
  <si>
    <t>Este dato se obtiene del libro de pase a fallo</t>
  </si>
  <si>
    <t>Fecha expediente más antiguo pendiente de fallo con la legislación anterior</t>
  </si>
  <si>
    <r>
      <t xml:space="preserve">Plazo espera de dictado de sentencia </t>
    </r>
    <r>
      <rPr>
        <b/>
        <i/>
        <sz val="8"/>
        <color indexed="53"/>
        <rFont val="Arial"/>
        <family val="2"/>
      </rPr>
      <t>(Reforma Laboral)</t>
    </r>
  </si>
  <si>
    <t>Fecha expediente más antiguo pendiente de fallo con la legislación actual</t>
  </si>
  <si>
    <t>Plazo espera para realización audiencia</t>
  </si>
  <si>
    <t xml:space="preserve">Fecha del ultimo señalamiento - fecha actual 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</si>
  <si>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</si>
  <si>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</si>
  <si>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</si>
  <si>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</si>
  <si>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 xml:space="preserve">Este dato se obtiene del Escritorio Virtual. </t>
  </si>
  <si>
    <t>Fecha demanda más antigua pendiente de resolver</t>
  </si>
  <si>
    <t>Plazo para resolver escritos</t>
  </si>
  <si>
    <t xml:space="preserve">Fecha actual - fecha del escrito más antiguo pendiente de resolver </t>
  </si>
  <si>
    <t>Fecha escrito más antiguo pendiente de resolver</t>
  </si>
  <si>
    <t>Operacional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</si>
  <si>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</si>
  <si>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</si>
  <si>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</si>
  <si>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</si>
  <si>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</si>
  <si>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</si>
  <si>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</si>
  <si>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</si>
  <si>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</si>
  <si>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</si>
  <si>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</si>
  <si>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Este dato se obtiene del módulo estadístico del Escritorio Virtual</t>
  </si>
  <si>
    <t>Técnico 1</t>
  </si>
  <si>
    <t>Técnico 2</t>
  </si>
  <si>
    <t>Técnico 3</t>
  </si>
  <si>
    <t>Técnico 4</t>
  </si>
  <si>
    <t>Técnico 5</t>
  </si>
  <si>
    <t>Técnico 6</t>
  </si>
  <si>
    <t>Técnico 7</t>
  </si>
  <si>
    <t>Técnico 8</t>
  </si>
  <si>
    <t>Técnico 9</t>
  </si>
  <si>
    <t>Técnico 10</t>
  </si>
  <si>
    <t>Técnico 11</t>
  </si>
  <si>
    <t>Porcentaje de rendimiento por Técnico o Técnica</t>
  </si>
  <si>
    <t>(Cantidad de resoluciones pasadas a firmar / Cantidad de resoluciones a realizar)</t>
  </si>
  <si>
    <t>Cantidad de expedientes que se les aplicó la firma por parte de la Jueza ó Juez Tramitador</t>
  </si>
  <si>
    <t xml:space="preserve">Jueza o Juez Tramitador </t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</si>
  <si>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</si>
  <si>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</si>
  <si>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</si>
  <si>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</si>
  <si>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Juez 1</t>
  </si>
  <si>
    <t>Juez 2</t>
  </si>
  <si>
    <t>Juez 3</t>
  </si>
  <si>
    <t>Juez 4</t>
  </si>
  <si>
    <t>Juez 5</t>
  </si>
  <si>
    <t>Juez 6</t>
  </si>
  <si>
    <t>Juez 7</t>
  </si>
  <si>
    <t>Juez 8</t>
  </si>
  <si>
    <t>Porcentaje de rendimiento por Juez o Jueza</t>
  </si>
  <si>
    <t>(Cantidad de sentencias dictadas/ Cantidad de sentencias necesarios)</t>
  </si>
  <si>
    <t>CUOTA DE TRABAJO: Cantidad de días Laborales del mes</t>
  </si>
  <si>
    <r>
      <t xml:space="preserve">Cantidad de días </t>
    </r>
    <r>
      <rPr>
        <b/>
        <sz val="8"/>
        <rFont val="Arial"/>
        <family val="2"/>
      </rPr>
      <t>NO laborados</t>
    </r>
    <r>
      <rPr>
        <sz val="8"/>
        <rFont val="Arial"/>
        <family val="2"/>
      </rPr>
      <t xml:space="preserve"> en el mes por Funcionario</t>
    </r>
  </si>
  <si>
    <t>Días fuera del Despacho sin Sustitución o en labores de manifestación o apoyo</t>
  </si>
  <si>
    <t>Cuota Diaria</t>
  </si>
  <si>
    <t>AUDIENCIAS SUSPENDIDAS POR EMERGENCIA SANITARIA</t>
  </si>
  <si>
    <t>Juez 9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</si>
</sst>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dd/mm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8"/>
      <color indexed="5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3" fontId="6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left" vertical="center" wrapText="1"/>
      <protection locked="0"/>
    </xf>
    <xf numFmtId="4" fontId="8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  <protection locked="0"/>
    </xf>
    <xf numFmtId="164" fontId="8" fillId="8" borderId="11" xfId="0" applyNumberFormat="1" applyFont="1" applyFill="1" applyBorder="1" applyAlignment="1" applyProtection="1">
      <alignment horizontal="left" vertical="center" wrapText="1"/>
      <protection locked="0"/>
    </xf>
    <xf numFmtId="164" fontId="9" fillId="9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11" xfId="0" applyNumberFormat="1" applyFont="1" applyFill="1" applyBorder="1" applyAlignment="1" applyProtection="1">
      <alignment horizontal="center" vertical="center" wrapText="1"/>
      <protection locked="0"/>
    </xf>
    <xf numFmtId="1" fontId="9" fillId="10" borderId="11" xfId="0" applyNumberFormat="1" applyFont="1" applyFill="1" applyBorder="1" applyAlignment="1" applyProtection="1">
      <alignment horizontal="center" vertical="center" wrapText="1"/>
      <protection locked="0"/>
    </xf>
    <xf numFmtId="1" fontId="9" fillId="11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Protection="1">
      <protection locked="0"/>
    </xf>
    <xf numFmtId="3" fontId="6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7" xfId="0" applyFont="1" applyFill="1" applyBorder="1" applyAlignment="1" applyProtection="1">
      <alignment horizontal="left" vertical="center" wrapText="1"/>
      <protection locked="0"/>
    </xf>
    <xf numFmtId="4" fontId="8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7" xfId="0" applyFont="1" applyFill="1" applyBorder="1" applyAlignment="1" applyProtection="1">
      <alignment horizontal="center" vertical="center" wrapText="1"/>
      <protection locked="0"/>
    </xf>
    <xf numFmtId="164" fontId="8" fillId="8" borderId="7" xfId="0" applyNumberFormat="1" applyFont="1" applyFill="1" applyBorder="1" applyAlignment="1" applyProtection="1">
      <alignment horizontal="left" vertical="center" wrapText="1"/>
      <protection locked="0"/>
    </xf>
    <xf numFmtId="164" fontId="9" fillId="9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10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11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8" borderId="14" xfId="0" applyFont="1" applyFill="1" applyBorder="1" applyProtection="1">
      <protection locked="0"/>
    </xf>
    <xf numFmtId="1" fontId="9" fillId="11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left" vertical="center" wrapText="1"/>
      <protection locked="0"/>
    </xf>
    <xf numFmtId="4" fontId="8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 wrapText="1"/>
      <protection locked="0"/>
    </xf>
    <xf numFmtId="164" fontId="8" fillId="8" borderId="16" xfId="0" applyNumberFormat="1" applyFont="1" applyFill="1" applyBorder="1" applyAlignment="1" applyProtection="1">
      <alignment horizontal="left" vertical="center" wrapText="1"/>
      <protection locked="0"/>
    </xf>
    <xf numFmtId="164" fontId="9" fillId="9" borderId="16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16" xfId="1" applyFont="1" applyFill="1" applyBorder="1" applyAlignment="1" applyProtection="1">
      <alignment horizontal="center" vertical="center" wrapText="1"/>
      <protection locked="0"/>
    </xf>
    <xf numFmtId="9" fontId="8" fillId="10" borderId="16" xfId="1" applyFont="1" applyFill="1" applyBorder="1" applyAlignment="1" applyProtection="1">
      <alignment horizontal="center" vertical="center" wrapText="1"/>
      <protection locked="0"/>
    </xf>
    <xf numFmtId="1" fontId="9" fillId="10" borderId="16" xfId="0" applyNumberFormat="1" applyFont="1" applyFill="1" applyBorder="1" applyAlignment="1" applyProtection="1">
      <alignment horizontal="center" vertical="center" wrapText="1"/>
      <protection locked="0"/>
    </xf>
    <xf numFmtId="164" fontId="9" fillId="11" borderId="16" xfId="0" applyNumberFormat="1" applyFont="1" applyFill="1" applyBorder="1" applyAlignment="1" applyProtection="1">
      <alignment horizontal="center" vertical="center" wrapText="1"/>
      <protection locked="0"/>
    </xf>
    <xf numFmtId="9" fontId="8" fillId="11" borderId="16" xfId="1" applyFont="1" applyFill="1" applyBorder="1" applyAlignment="1" applyProtection="1">
      <alignment horizontal="center" vertical="center" wrapText="1"/>
      <protection locked="0"/>
    </xf>
    <xf numFmtId="164" fontId="10" fillId="0" borderId="16" xfId="1" applyNumberFormat="1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Protection="1">
      <protection locked="0"/>
    </xf>
    <xf numFmtId="14" fontId="11" fillId="0" borderId="11" xfId="0" applyNumberFormat="1" applyFont="1" applyFill="1" applyBorder="1" applyAlignment="1" applyProtection="1">
      <alignment horizontal="center" vertical="center"/>
      <protection locked="0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1" fontId="8" fillId="9" borderId="7" xfId="1" applyNumberFormat="1" applyFont="1" applyFill="1" applyBorder="1" applyAlignment="1" applyProtection="1">
      <alignment horizontal="center" vertical="center" wrapText="1"/>
      <protection locked="0"/>
    </xf>
    <xf numFmtId="1" fontId="8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4" fontId="8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/>
      <protection locked="0"/>
    </xf>
    <xf numFmtId="165" fontId="11" fillId="0" borderId="16" xfId="0" applyNumberFormat="1" applyFont="1" applyFill="1" applyBorder="1" applyAlignment="1" applyProtection="1">
      <alignment horizontal="center" vertical="center"/>
      <protection locked="0"/>
    </xf>
    <xf numFmtId="9" fontId="8" fillId="9" borderId="11" xfId="1" applyFont="1" applyFill="1" applyBorder="1" applyAlignment="1" applyProtection="1">
      <alignment horizontal="center" vertical="center" wrapText="1"/>
      <protection locked="0"/>
    </xf>
    <xf numFmtId="9" fontId="8" fillId="10" borderId="11" xfId="1" applyFont="1" applyFill="1" applyBorder="1" applyAlignment="1" applyProtection="1">
      <alignment horizontal="center" vertical="center" wrapText="1"/>
      <protection locked="0"/>
    </xf>
    <xf numFmtId="164" fontId="9" fillId="11" borderId="11" xfId="0" applyNumberFormat="1" applyFont="1" applyFill="1" applyBorder="1" applyAlignment="1" applyProtection="1">
      <alignment horizontal="center" vertical="center" wrapText="1"/>
      <protection locked="0"/>
    </xf>
    <xf numFmtId="9" fontId="8" fillId="11" borderId="11" xfId="1" applyFont="1" applyFill="1" applyBorder="1" applyAlignment="1" applyProtection="1">
      <alignment horizontal="center" vertical="center" wrapText="1"/>
      <protection locked="0"/>
    </xf>
    <xf numFmtId="9" fontId="11" fillId="0" borderId="11" xfId="1" applyFon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center" vertical="center"/>
      <protection locked="0"/>
    </xf>
    <xf numFmtId="1" fontId="10" fillId="0" borderId="7" xfId="0" applyNumberFormat="1" applyFont="1" applyFill="1" applyBorder="1" applyAlignment="1" applyProtection="1">
      <alignment horizontal="center" vertical="center"/>
      <protection locked="0"/>
    </xf>
    <xf numFmtId="1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 applyProtection="1">
      <protection locked="0"/>
    </xf>
    <xf numFmtId="9" fontId="8" fillId="9" borderId="7" xfId="1" applyFont="1" applyFill="1" applyBorder="1" applyAlignment="1" applyProtection="1">
      <alignment horizontal="center" vertical="center" wrapText="1"/>
      <protection locked="0"/>
    </xf>
    <xf numFmtId="9" fontId="8" fillId="10" borderId="7" xfId="1" applyFont="1" applyFill="1" applyBorder="1" applyAlignment="1" applyProtection="1">
      <alignment horizontal="center" vertical="center" wrapText="1"/>
      <protection locked="0"/>
    </xf>
    <xf numFmtId="9" fontId="8" fillId="11" borderId="7" xfId="1" applyFont="1" applyFill="1" applyBorder="1" applyAlignment="1" applyProtection="1">
      <alignment horizontal="center" vertical="center" wrapText="1"/>
      <protection locked="0"/>
    </xf>
    <xf numFmtId="9" fontId="10" fillId="0" borderId="7" xfId="0" applyNumberFormat="1" applyFont="1" applyFill="1" applyBorder="1" applyAlignment="1" applyProtection="1">
      <alignment horizontal="center" vertical="center"/>
    </xf>
    <xf numFmtId="1" fontId="8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16" borderId="8" xfId="0" applyFont="1" applyFill="1" applyBorder="1" applyAlignment="1" applyProtection="1">
      <alignment horizontal="center" vertical="center" wrapText="1"/>
      <protection locked="0"/>
    </xf>
    <xf numFmtId="0" fontId="8" fillId="12" borderId="8" xfId="0" applyFont="1" applyFill="1" applyBorder="1" applyAlignment="1" applyProtection="1">
      <alignment horizontal="center" vertical="center" wrapText="1"/>
      <protection locked="0"/>
    </xf>
    <xf numFmtId="164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18" borderId="7" xfId="0" applyNumberFormat="1" applyFont="1" applyFill="1" applyBorder="1" applyAlignment="1" applyProtection="1">
      <alignment horizontal="center" vertical="center"/>
      <protection locked="0"/>
    </xf>
    <xf numFmtId="14" fontId="10" fillId="0" borderId="26" xfId="0" applyNumberFormat="1" applyFont="1" applyFill="1" applyBorder="1" applyAlignment="1" applyProtection="1">
      <alignment horizontal="center" vertical="center"/>
      <protection locked="0"/>
    </xf>
    <xf numFmtId="165" fontId="11" fillId="0" borderId="21" xfId="0" applyNumberFormat="1" applyFont="1" applyFill="1" applyBorder="1" applyAlignment="1" applyProtection="1">
      <alignment horizontal="center" vertical="center"/>
      <protection locked="0"/>
    </xf>
    <xf numFmtId="165" fontId="11" fillId="0" borderId="27" xfId="0" applyNumberFormat="1" applyFont="1" applyFill="1" applyBorder="1" applyAlignment="1" applyProtection="1">
      <alignment horizontal="center" vertical="center"/>
      <protection locked="0"/>
    </xf>
    <xf numFmtId="1" fontId="11" fillId="0" borderId="2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28" xfId="0" applyNumberFormat="1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18" borderId="21" xfId="0" applyNumberFormat="1" applyFont="1" applyFill="1" applyBorder="1" applyAlignment="1" applyProtection="1">
      <alignment horizontal="center" vertical="center"/>
      <protection locked="0"/>
    </xf>
    <xf numFmtId="1" fontId="10" fillId="18" borderId="1" xfId="0" applyNumberFormat="1" applyFont="1" applyFill="1" applyBorder="1" applyAlignment="1" applyProtection="1">
      <alignment horizontal="center" vertical="center"/>
      <protection locked="0"/>
    </xf>
    <xf numFmtId="1" fontId="10" fillId="18" borderId="28" xfId="0" applyNumberFormat="1" applyFont="1" applyFill="1" applyBorder="1" applyAlignment="1" applyProtection="1">
      <alignment horizontal="center" vertical="center"/>
      <protection locked="0"/>
    </xf>
    <xf numFmtId="1" fontId="10" fillId="18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Fill="1" applyBorder="1" applyAlignment="1" applyProtection="1">
      <alignment horizontal="center" vertical="center"/>
    </xf>
    <xf numFmtId="0" fontId="10" fillId="8" borderId="14" xfId="0" applyFont="1" applyFill="1" applyBorder="1" applyAlignment="1" applyProtection="1">
      <alignment horizont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1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8" fillId="12" borderId="7" xfId="0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/>
      <protection locked="0"/>
    </xf>
    <xf numFmtId="9" fontId="8" fillId="14" borderId="7" xfId="1" applyFont="1" applyFill="1" applyBorder="1" applyAlignment="1" applyProtection="1">
      <alignment horizontal="center" vertical="center" wrapText="1"/>
      <protection locked="0"/>
    </xf>
    <xf numFmtId="2" fontId="8" fillId="13" borderId="7" xfId="1" applyNumberFormat="1" applyFont="1" applyFill="1" applyBorder="1" applyAlignment="1" applyProtection="1">
      <alignment horizontal="center" vertical="center" wrapText="1"/>
      <protection locked="0"/>
    </xf>
    <xf numFmtId="9" fontId="8" fillId="12" borderId="7" xfId="1" applyFont="1" applyFill="1" applyBorder="1" applyAlignment="1" applyProtection="1">
      <alignment horizontal="center" vertical="center" wrapText="1"/>
      <protection locked="0"/>
    </xf>
    <xf numFmtId="1" fontId="8" fillId="13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17" borderId="7" xfId="0" applyFont="1" applyFill="1" applyBorder="1" applyAlignment="1" applyProtection="1">
      <alignment horizontal="center" vertical="center" wrapText="1"/>
      <protection locked="0"/>
    </xf>
    <xf numFmtId="0" fontId="6" fillId="12" borderId="7" xfId="0" applyFont="1" applyFill="1" applyBorder="1" applyAlignment="1" applyProtection="1">
      <alignment horizontal="center" vertical="center" wrapText="1"/>
      <protection locked="0"/>
    </xf>
    <xf numFmtId="0" fontId="8" fillId="12" borderId="7" xfId="0" applyFont="1" applyFill="1" applyBorder="1" applyAlignment="1" applyProtection="1">
      <alignment horizontal="center" vertical="center" wrapText="1"/>
      <protection locked="0"/>
    </xf>
    <xf numFmtId="9" fontId="8" fillId="15" borderId="7" xfId="1" applyFont="1" applyFill="1" applyBorder="1" applyAlignment="1" applyProtection="1">
      <alignment horizontal="center" vertical="center" wrapText="1"/>
      <protection locked="0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1" fontId="11" fillId="0" borderId="8" xfId="0" applyNumberFormat="1" applyFont="1" applyFill="1" applyBorder="1" applyAlignment="1" applyProtection="1">
      <alignment horizontal="center" vertical="center"/>
    </xf>
    <xf numFmtId="1" fontId="11" fillId="0" borderId="18" xfId="0" applyNumberFormat="1" applyFont="1" applyFill="1" applyBorder="1" applyAlignment="1" applyProtection="1">
      <alignment horizontal="center" vertical="center"/>
    </xf>
    <xf numFmtId="0" fontId="8" fillId="12" borderId="8" xfId="0" applyFont="1" applyFill="1" applyBorder="1" applyAlignment="1" applyProtection="1">
      <alignment horizontal="center" vertical="center" wrapText="1"/>
      <protection locked="0"/>
    </xf>
    <xf numFmtId="0" fontId="8" fillId="12" borderId="20" xfId="0" applyFont="1" applyFill="1" applyBorder="1" applyAlignment="1" applyProtection="1">
      <alignment horizontal="center" vertical="center" wrapText="1"/>
      <protection locked="0"/>
    </xf>
    <xf numFmtId="3" fontId="6" fillId="8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20" xfId="0" applyNumberFormat="1" applyFont="1" applyFill="1" applyBorder="1" applyAlignment="1" applyProtection="1">
      <alignment horizontal="center" vertical="center" wrapText="1"/>
      <protection locked="0"/>
    </xf>
    <xf numFmtId="9" fontId="8" fillId="15" borderId="21" xfId="1" applyFont="1" applyFill="1" applyBorder="1" applyAlignment="1" applyProtection="1">
      <alignment horizontal="center" vertical="center" wrapText="1"/>
      <protection locked="0"/>
    </xf>
    <xf numFmtId="9" fontId="8" fillId="15" borderId="22" xfId="1" applyFont="1" applyFill="1" applyBorder="1" applyAlignment="1" applyProtection="1">
      <alignment horizontal="center" vertical="center" wrapText="1"/>
      <protection locked="0"/>
    </xf>
    <xf numFmtId="9" fontId="8" fillId="15" borderId="23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9" fontId="8" fillId="14" borderId="21" xfId="1" applyFont="1" applyFill="1" applyBorder="1" applyAlignment="1" applyProtection="1">
      <alignment horizontal="center" vertical="center" wrapText="1"/>
      <protection locked="0"/>
    </xf>
    <xf numFmtId="9" fontId="8" fillId="14" borderId="22" xfId="1" applyFont="1" applyFill="1" applyBorder="1" applyAlignment="1" applyProtection="1">
      <alignment horizontal="center" vertical="center" wrapText="1"/>
      <protection locked="0"/>
    </xf>
    <xf numFmtId="9" fontId="8" fillId="14" borderId="23" xfId="1" applyFont="1" applyFill="1" applyBorder="1" applyAlignment="1" applyProtection="1">
      <alignment horizontal="center" vertical="center" wrapText="1"/>
      <protection locked="0"/>
    </xf>
    <xf numFmtId="0" fontId="8" fillId="12" borderId="18" xfId="0" applyFont="1" applyFill="1" applyBorder="1" applyAlignment="1" applyProtection="1">
      <alignment horizontal="center" vertical="center" wrapText="1"/>
      <protection locked="0"/>
    </xf>
    <xf numFmtId="1" fontId="8" fillId="14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0" xfId="0" applyNumberFormat="1" applyFont="1" applyFill="1" applyBorder="1" applyAlignment="1" applyProtection="1">
      <alignment horizontal="center" vertical="center" textRotation="90" wrapText="1"/>
      <protection locked="0"/>
    </xf>
    <xf numFmtId="3" fontId="6" fillId="8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8" fillId="12" borderId="11" xfId="0" applyFont="1" applyFill="1" applyBorder="1" applyAlignment="1" applyProtection="1">
      <alignment horizontal="center" vertical="center" wrapText="1"/>
      <protection locked="0"/>
    </xf>
    <xf numFmtId="1" fontId="8" fillId="14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7" xfId="0" applyFont="1" applyFill="1" applyBorder="1" applyAlignment="1" applyProtection="1">
      <alignment horizontal="left" vertical="center" wrapText="1"/>
      <protection locked="0"/>
    </xf>
    <xf numFmtId="0" fontId="8" fillId="12" borderId="16" xfId="0" applyFont="1" applyFill="1" applyBorder="1" applyAlignment="1" applyProtection="1">
      <alignment horizontal="left" vertical="center" wrapText="1"/>
      <protection locked="0"/>
    </xf>
    <xf numFmtId="4" fontId="8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16" xfId="0" applyFont="1" applyFill="1" applyBorder="1" applyAlignment="1" applyProtection="1">
      <alignment horizontal="center" vertical="center" wrapText="1"/>
      <protection locked="0"/>
    </xf>
    <xf numFmtId="164" fontId="8" fillId="8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12" borderId="8" xfId="0" applyFont="1" applyFill="1" applyBorder="1" applyAlignment="1" applyProtection="1">
      <alignment horizontal="center" vertical="center" wrapText="1"/>
      <protection locked="0"/>
    </xf>
    <xf numFmtId="0" fontId="6" fillId="12" borderId="20" xfId="0" applyFont="1" applyFill="1" applyBorder="1" applyAlignment="1" applyProtection="1">
      <alignment horizontal="center" vertical="center" wrapText="1"/>
      <protection locked="0"/>
    </xf>
    <xf numFmtId="0" fontId="6" fillId="12" borderId="18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3" fontId="6" fillId="8" borderId="15" xfId="0" applyNumberFormat="1" applyFont="1" applyFill="1" applyBorder="1" applyAlignment="1" applyProtection="1">
      <alignment horizontal="center" vertical="center" textRotation="90" wrapText="1"/>
      <protection locked="0"/>
    </xf>
    <xf numFmtId="3" fontId="6" fillId="13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14" borderId="11" xfId="1" applyNumberFormat="1" applyFont="1" applyFill="1" applyBorder="1" applyAlignment="1" applyProtection="1">
      <alignment horizontal="center" vertical="center" wrapText="1"/>
      <protection locked="0"/>
    </xf>
    <xf numFmtId="17" fontId="5" fillId="3" borderId="7" xfId="0" applyNumberFormat="1" applyFont="1" applyFill="1" applyBorder="1" applyAlignment="1" applyProtection="1">
      <alignment horizontal="center" vertical="center"/>
      <protection locked="0"/>
    </xf>
    <xf numFmtId="17" fontId="5" fillId="3" borderId="8" xfId="0" applyNumberFormat="1" applyFont="1" applyFill="1" applyBorder="1" applyAlignment="1" applyProtection="1">
      <alignment horizontal="center" vertical="center"/>
      <protection locked="0"/>
    </xf>
    <xf numFmtId="3" fontId="6" fillId="8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14" borderId="4" xfId="1" applyNumberFormat="1" applyFont="1" applyFill="1" applyBorder="1" applyAlignment="1" applyProtection="1">
      <alignment horizontal="center" vertical="center" wrapText="1"/>
      <protection locked="0"/>
    </xf>
    <xf numFmtId="1" fontId="8" fillId="14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14" borderId="6" xfId="1" applyNumberFormat="1" applyFont="1" applyFill="1" applyBorder="1" applyAlignment="1" applyProtection="1">
      <alignment horizontal="center" vertical="center" wrapText="1"/>
      <protection locked="0"/>
    </xf>
    <xf numFmtId="17" fontId="5" fillId="3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 applyProtection="1">
      <alignment horizontal="center" vertical="center"/>
      <protection locked="0"/>
    </xf>
    <xf numFmtId="0" fontId="10" fillId="8" borderId="24" xfId="0" applyFont="1" applyFill="1" applyBorder="1" applyAlignment="1" applyProtection="1">
      <alignment horizontal="center" vertical="center"/>
      <protection locked="0"/>
    </xf>
    <xf numFmtId="0" fontId="10" fillId="8" borderId="25" xfId="0" applyFont="1" applyFill="1" applyBorder="1" applyAlignment="1" applyProtection="1">
      <alignment horizontal="center" vertical="center"/>
      <protection locked="0"/>
    </xf>
    <xf numFmtId="0" fontId="10" fillId="8" borderId="14" xfId="0" applyFont="1" applyFill="1" applyBorder="1" applyAlignment="1" applyProtection="1">
      <alignment horizontal="center"/>
      <protection locked="0"/>
    </xf>
    <xf numFmtId="0" fontId="10" fillId="8" borderId="17" xfId="0" applyFont="1" applyFill="1" applyBorder="1" applyAlignment="1" applyProtection="1">
      <alignment horizontal="center"/>
      <protection locked="0"/>
    </xf>
    <xf numFmtId="0" fontId="10" fillId="8" borderId="29" xfId="0" applyFont="1" applyFill="1" applyBorder="1" applyAlignment="1" applyProtection="1">
      <alignment horizontal="center" wrapText="1"/>
      <protection locked="0"/>
    </xf>
    <xf numFmtId="0" fontId="10" fillId="8" borderId="24" xfId="0" applyFont="1" applyFill="1" applyBorder="1" applyAlignment="1" applyProtection="1">
      <alignment horizontal="center" wrapText="1"/>
      <protection locked="0"/>
    </xf>
    <xf numFmtId="0" fontId="10" fillId="8" borderId="25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orcentual" xfId="1" builtinId="5"/>
  </cellStyles>
  <dxfs count="6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91"/>
  <sheetViews>
    <sheetView tabSelected="1" topLeftCell="B1" workbookViewId="0">
      <selection activeCell="AZ45" sqref="AZ45"/>
    </sheetView>
  </sheetViews>
  <sheetFormatPr baseColWidth="10" defaultRowHeight="15"/>
  <cols>
    <col min="1" max="1" width="4" hidden="1" customWidth="1"/>
    <col min="2" max="2" width="2.7109375" bestFit="1" customWidth="1"/>
    <col min="3" max="3" width="8.42578125" customWidth="1"/>
    <col min="4" max="4" width="12" customWidth="1"/>
    <col min="5" max="7" width="0" hidden="1" customWidth="1"/>
    <col min="8" max="8" width="2.28515625" bestFit="1" customWidth="1"/>
    <col min="9" max="10" width="4" customWidth="1"/>
    <col min="11" max="11" width="3.5703125" bestFit="1" customWidth="1"/>
    <col min="12" max="12" width="2.28515625" bestFit="1" customWidth="1"/>
    <col min="13" max="13" width="3.5703125" bestFit="1" customWidth="1"/>
    <col min="14" max="14" width="5" bestFit="1" customWidth="1"/>
    <col min="15" max="15" width="2.28515625" bestFit="1" customWidth="1"/>
    <col min="16" max="16" width="5" bestFit="1" customWidth="1"/>
    <col min="17" max="17" width="9.85546875" hidden="1" customWidth="1"/>
    <col min="18" max="25" width="11.42578125" hidden="1" customWidth="1"/>
    <col min="26" max="26" width="10.140625" hidden="1" customWidth="1"/>
    <col min="27" max="33" width="11.42578125" hidden="1" customWidth="1"/>
    <col min="34" max="36" width="10.140625" hidden="1" customWidth="1"/>
    <col min="37" max="43" width="11.42578125" hidden="1" customWidth="1"/>
    <col min="44" max="45" width="10.140625" hidden="1" customWidth="1"/>
    <col min="46" max="48" width="10.140625" customWidth="1"/>
    <col min="49" max="49" width="10.140625" bestFit="1" customWidth="1"/>
    <col min="50" max="50" width="10.7109375" bestFit="1" customWidth="1"/>
    <col min="51" max="52" width="10.7109375" customWidth="1"/>
    <col min="53" max="53" width="19.42578125" customWidth="1"/>
  </cols>
  <sheetData>
    <row r="1" spans="1:53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4"/>
    </row>
    <row r="2" spans="1:5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7"/>
    </row>
    <row r="3" spans="1:53">
      <c r="A3" s="158" t="s">
        <v>1</v>
      </c>
      <c r="B3" s="158"/>
      <c r="C3" s="158"/>
      <c r="D3" s="158"/>
      <c r="E3" s="158"/>
      <c r="F3" s="158"/>
      <c r="G3" s="158"/>
      <c r="H3" s="159" t="s">
        <v>2</v>
      </c>
      <c r="I3" s="159"/>
      <c r="J3" s="159"/>
      <c r="K3" s="159"/>
      <c r="L3" s="159"/>
      <c r="M3" s="159"/>
      <c r="N3" s="159"/>
      <c r="O3" s="159"/>
      <c r="P3" s="159"/>
      <c r="Q3" s="146">
        <v>42948</v>
      </c>
      <c r="R3" s="146">
        <v>42979</v>
      </c>
      <c r="S3" s="146">
        <v>43009</v>
      </c>
      <c r="T3" s="146">
        <v>43040</v>
      </c>
      <c r="U3" s="146">
        <v>43070</v>
      </c>
      <c r="V3" s="146">
        <v>43101</v>
      </c>
      <c r="W3" s="146">
        <v>43132</v>
      </c>
      <c r="X3" s="146">
        <v>43160</v>
      </c>
      <c r="Y3" s="146">
        <v>43191</v>
      </c>
      <c r="Z3" s="146">
        <v>43221</v>
      </c>
      <c r="AA3" s="146">
        <v>43252</v>
      </c>
      <c r="AB3" s="146">
        <v>43282</v>
      </c>
      <c r="AC3" s="146">
        <v>43313</v>
      </c>
      <c r="AD3" s="146">
        <v>43344</v>
      </c>
      <c r="AE3" s="146">
        <v>43374</v>
      </c>
      <c r="AF3" s="146">
        <v>43405</v>
      </c>
      <c r="AG3" s="145">
        <v>43435</v>
      </c>
      <c r="AH3" s="145">
        <v>43466</v>
      </c>
      <c r="AI3" s="145">
        <v>43497</v>
      </c>
      <c r="AJ3" s="145">
        <v>43525</v>
      </c>
      <c r="AK3" s="145">
        <v>43556</v>
      </c>
      <c r="AL3" s="145">
        <v>43586</v>
      </c>
      <c r="AM3" s="145">
        <v>43617</v>
      </c>
      <c r="AN3" s="145">
        <v>43647</v>
      </c>
      <c r="AO3" s="145">
        <v>43678</v>
      </c>
      <c r="AP3" s="145">
        <v>43709</v>
      </c>
      <c r="AQ3" s="145">
        <v>43739</v>
      </c>
      <c r="AR3" s="145">
        <v>43770</v>
      </c>
      <c r="AS3" s="145">
        <v>43800</v>
      </c>
      <c r="AT3" s="146">
        <v>43831</v>
      </c>
      <c r="AU3" s="145">
        <v>43862</v>
      </c>
      <c r="AV3" s="145">
        <v>43891</v>
      </c>
      <c r="AW3" s="145">
        <v>43922</v>
      </c>
      <c r="AX3" s="145">
        <v>43952</v>
      </c>
      <c r="AY3" s="145">
        <v>43983</v>
      </c>
      <c r="AZ3" s="145">
        <v>44013</v>
      </c>
      <c r="BA3" s="158" t="s">
        <v>3</v>
      </c>
    </row>
    <row r="4" spans="1:53" ht="15.75" thickBot="1">
      <c r="A4" s="1" t="s">
        <v>4</v>
      </c>
      <c r="B4" s="1" t="s">
        <v>5</v>
      </c>
      <c r="C4" s="2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61" t="s">
        <v>11</v>
      </c>
      <c r="I4" s="161"/>
      <c r="J4" s="162" t="s">
        <v>12</v>
      </c>
      <c r="K4" s="162"/>
      <c r="L4" s="162"/>
      <c r="M4" s="162"/>
      <c r="N4" s="162"/>
      <c r="O4" s="163" t="s">
        <v>13</v>
      </c>
      <c r="P4" s="163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51"/>
      <c r="AU4" s="146"/>
      <c r="AV4" s="146"/>
      <c r="AW4" s="146"/>
      <c r="AX4" s="146"/>
      <c r="AY4" s="146"/>
      <c r="AZ4" s="146"/>
      <c r="BA4" s="160"/>
    </row>
    <row r="5" spans="1:53" ht="45">
      <c r="A5" s="123" t="s">
        <v>14</v>
      </c>
      <c r="B5" s="3">
        <v>1</v>
      </c>
      <c r="C5" s="4" t="s">
        <v>15</v>
      </c>
      <c r="D5" s="5" t="s">
        <v>16</v>
      </c>
      <c r="E5" s="5" t="s">
        <v>17</v>
      </c>
      <c r="F5" s="6" t="s">
        <v>18</v>
      </c>
      <c r="G5" s="7" t="s">
        <v>19</v>
      </c>
      <c r="H5" s="8" t="s">
        <v>20</v>
      </c>
      <c r="I5" s="9">
        <v>392</v>
      </c>
      <c r="J5" s="10">
        <f>P5</f>
        <v>354</v>
      </c>
      <c r="K5" s="11" t="s">
        <v>21</v>
      </c>
      <c r="L5" s="11" t="s">
        <v>22</v>
      </c>
      <c r="M5" s="11" t="s">
        <v>21</v>
      </c>
      <c r="N5" s="10">
        <f>I5</f>
        <v>392</v>
      </c>
      <c r="O5" s="12" t="s">
        <v>23</v>
      </c>
      <c r="P5" s="13">
        <v>354</v>
      </c>
      <c r="Q5" s="14">
        <v>328</v>
      </c>
      <c r="R5" s="14">
        <v>350</v>
      </c>
      <c r="S5" s="14">
        <v>348</v>
      </c>
      <c r="T5" s="14">
        <v>473</v>
      </c>
      <c r="U5" s="14">
        <v>482</v>
      </c>
      <c r="V5" s="14">
        <v>596</v>
      </c>
      <c r="W5" s="14">
        <v>300</v>
      </c>
      <c r="X5" s="14">
        <v>343</v>
      </c>
      <c r="Y5" s="14">
        <v>386</v>
      </c>
      <c r="Z5" s="14">
        <v>335</v>
      </c>
      <c r="AA5" s="14">
        <v>262</v>
      </c>
      <c r="AB5" s="14">
        <v>267</v>
      </c>
      <c r="AC5" s="14">
        <v>321</v>
      </c>
      <c r="AD5" s="14">
        <v>290</v>
      </c>
      <c r="AE5" s="14">
        <v>242</v>
      </c>
      <c r="AF5" s="14">
        <v>265</v>
      </c>
      <c r="AG5" s="14">
        <v>193</v>
      </c>
      <c r="AH5" s="14">
        <v>291</v>
      </c>
      <c r="AI5" s="14">
        <v>254</v>
      </c>
      <c r="AJ5" s="14">
        <v>279</v>
      </c>
      <c r="AK5" s="14">
        <v>227</v>
      </c>
      <c r="AL5" s="14">
        <v>296</v>
      </c>
      <c r="AM5" s="14">
        <v>254</v>
      </c>
      <c r="AN5" s="14">
        <v>248</v>
      </c>
      <c r="AO5" s="14">
        <v>227</v>
      </c>
      <c r="AP5" s="14">
        <v>256</v>
      </c>
      <c r="AQ5" s="14">
        <v>251</v>
      </c>
      <c r="AR5" s="14">
        <v>294</v>
      </c>
      <c r="AS5" s="14">
        <v>237</v>
      </c>
      <c r="AT5" s="14">
        <v>266</v>
      </c>
      <c r="AU5" s="14">
        <v>343</v>
      </c>
      <c r="AV5" s="85">
        <v>399</v>
      </c>
      <c r="AW5" s="85">
        <v>140</v>
      </c>
      <c r="AX5" s="85">
        <v>244</v>
      </c>
      <c r="AY5" s="85">
        <v>311</v>
      </c>
      <c r="AZ5" s="85">
        <v>205</v>
      </c>
      <c r="BA5" s="15"/>
    </row>
    <row r="6" spans="1:53" ht="45">
      <c r="A6" s="140"/>
      <c r="B6" s="16">
        <v>2</v>
      </c>
      <c r="C6" s="17" t="s">
        <v>24</v>
      </c>
      <c r="D6" s="18" t="s">
        <v>25</v>
      </c>
      <c r="E6" s="18" t="s">
        <v>17</v>
      </c>
      <c r="F6" s="19" t="s">
        <v>18</v>
      </c>
      <c r="G6" s="20" t="s">
        <v>19</v>
      </c>
      <c r="H6" s="21" t="s">
        <v>23</v>
      </c>
      <c r="I6" s="22">
        <v>121</v>
      </c>
      <c r="J6" s="23">
        <f>I6</f>
        <v>121</v>
      </c>
      <c r="K6" s="24" t="s">
        <v>21</v>
      </c>
      <c r="L6" s="24" t="s">
        <v>22</v>
      </c>
      <c r="M6" s="24" t="s">
        <v>21</v>
      </c>
      <c r="N6" s="23">
        <f>P6</f>
        <v>135</v>
      </c>
      <c r="O6" s="25" t="s">
        <v>20</v>
      </c>
      <c r="P6" s="26">
        <v>135</v>
      </c>
      <c r="Q6" s="27">
        <v>99</v>
      </c>
      <c r="R6" s="27">
        <v>190</v>
      </c>
      <c r="S6" s="27">
        <v>289</v>
      </c>
      <c r="T6" s="27">
        <v>220</v>
      </c>
      <c r="U6" s="27">
        <v>304</v>
      </c>
      <c r="V6" s="27">
        <v>496</v>
      </c>
      <c r="W6" s="27">
        <v>209</v>
      </c>
      <c r="X6" s="27">
        <v>166</v>
      </c>
      <c r="Y6" s="27">
        <v>233</v>
      </c>
      <c r="Z6" s="27">
        <v>431</v>
      </c>
      <c r="AA6" s="27">
        <v>151</v>
      </c>
      <c r="AB6" s="27">
        <v>222</v>
      </c>
      <c r="AC6" s="27">
        <v>227</v>
      </c>
      <c r="AD6" s="27">
        <v>158</v>
      </c>
      <c r="AE6" s="27">
        <v>181</v>
      </c>
      <c r="AF6" s="27">
        <v>299</v>
      </c>
      <c r="AG6" s="27">
        <v>148</v>
      </c>
      <c r="AH6" s="27">
        <v>222</v>
      </c>
      <c r="AI6" s="27">
        <v>336</v>
      </c>
      <c r="AJ6" s="27">
        <v>294</v>
      </c>
      <c r="AK6" s="27">
        <v>140</v>
      </c>
      <c r="AL6" s="27">
        <v>474</v>
      </c>
      <c r="AM6" s="27">
        <v>196</v>
      </c>
      <c r="AN6" s="27">
        <v>147</v>
      </c>
      <c r="AO6" s="27">
        <v>95</v>
      </c>
      <c r="AP6" s="27">
        <v>110</v>
      </c>
      <c r="AQ6" s="27">
        <v>474</v>
      </c>
      <c r="AR6" s="27">
        <v>369</v>
      </c>
      <c r="AS6" s="27">
        <v>154</v>
      </c>
      <c r="AT6" s="27">
        <v>262</v>
      </c>
      <c r="AU6" s="27">
        <v>236</v>
      </c>
      <c r="AV6" s="86">
        <v>200</v>
      </c>
      <c r="AW6" s="86">
        <v>257</v>
      </c>
      <c r="AX6" s="86">
        <v>226</v>
      </c>
      <c r="AY6" s="86">
        <v>241</v>
      </c>
      <c r="AZ6" s="86">
        <v>337</v>
      </c>
      <c r="BA6" s="28"/>
    </row>
    <row r="7" spans="1:53" ht="39.75" customHeight="1">
      <c r="A7" s="140"/>
      <c r="B7" s="16">
        <v>3</v>
      </c>
      <c r="C7" s="17" t="s">
        <v>26</v>
      </c>
      <c r="D7" s="18" t="s">
        <v>27</v>
      </c>
      <c r="E7" s="18" t="s">
        <v>17</v>
      </c>
      <c r="F7" s="19" t="s">
        <v>18</v>
      </c>
      <c r="G7" s="20" t="s">
        <v>28</v>
      </c>
      <c r="H7" s="21" t="s">
        <v>20</v>
      </c>
      <c r="I7" s="22">
        <v>4836</v>
      </c>
      <c r="J7" s="23">
        <f>P7</f>
        <v>3959</v>
      </c>
      <c r="K7" s="24" t="s">
        <v>21</v>
      </c>
      <c r="L7" s="24" t="s">
        <v>22</v>
      </c>
      <c r="M7" s="24" t="s">
        <v>21</v>
      </c>
      <c r="N7" s="23">
        <f>I7</f>
        <v>4836</v>
      </c>
      <c r="O7" s="29" t="s">
        <v>23</v>
      </c>
      <c r="P7" s="26">
        <v>3959</v>
      </c>
      <c r="Q7" s="27">
        <v>4260</v>
      </c>
      <c r="R7" s="27">
        <v>4486</v>
      </c>
      <c r="S7" s="27">
        <v>4586</v>
      </c>
      <c r="T7" s="27">
        <v>4862</v>
      </c>
      <c r="U7" s="27">
        <v>5124</v>
      </c>
      <c r="V7" s="27">
        <v>5245</v>
      </c>
      <c r="W7" s="27">
        <v>5331</v>
      </c>
      <c r="X7" s="27">
        <v>5556</v>
      </c>
      <c r="Y7" s="27">
        <v>5708</v>
      </c>
      <c r="Z7" s="27">
        <v>5622</v>
      </c>
      <c r="AA7" s="27">
        <v>5751</v>
      </c>
      <c r="AB7" s="27">
        <v>5823</v>
      </c>
      <c r="AC7" s="27">
        <v>6002</v>
      </c>
      <c r="AD7" s="27">
        <v>6150</v>
      </c>
      <c r="AE7" s="27">
        <v>6256</v>
      </c>
      <c r="AF7" s="27">
        <v>6285</v>
      </c>
      <c r="AG7" s="27">
        <v>6355</v>
      </c>
      <c r="AH7" s="27">
        <v>6364</v>
      </c>
      <c r="AI7" s="27">
        <v>6439</v>
      </c>
      <c r="AJ7" s="27">
        <v>6442</v>
      </c>
      <c r="AK7" s="27">
        <v>6597</v>
      </c>
      <c r="AL7" s="27">
        <v>6484</v>
      </c>
      <c r="AM7" s="27">
        <v>6579</v>
      </c>
      <c r="AN7" s="27">
        <v>6741</v>
      </c>
      <c r="AO7" s="27">
        <v>6899</v>
      </c>
      <c r="AP7" s="27">
        <v>7165</v>
      </c>
      <c r="AQ7" s="27">
        <v>7011</v>
      </c>
      <c r="AR7" s="27">
        <v>6940</v>
      </c>
      <c r="AS7" s="27">
        <f>(7034+237)-154</f>
        <v>7117</v>
      </c>
      <c r="AT7" s="27">
        <f>(7141+266)-262</f>
        <v>7145</v>
      </c>
      <c r="AU7" s="27">
        <v>7193</v>
      </c>
      <c r="AV7" s="86">
        <f>(7351+399)-200</f>
        <v>7550</v>
      </c>
      <c r="AW7" s="86">
        <f>(7580+AW5)-AW6</f>
        <v>7463</v>
      </c>
      <c r="AX7" s="86">
        <f>(7580+AX5)-AX6</f>
        <v>7598</v>
      </c>
      <c r="AY7" s="86">
        <f>(7594+AY5)-AY6</f>
        <v>7664</v>
      </c>
      <c r="AZ7" s="86">
        <f>(7720+AZ5)-AZ6</f>
        <v>7588</v>
      </c>
      <c r="BA7" s="28"/>
    </row>
    <row r="8" spans="1:53" ht="47.25" customHeight="1" thickBot="1">
      <c r="A8" s="141"/>
      <c r="B8" s="30">
        <v>4</v>
      </c>
      <c r="C8" s="31" t="s">
        <v>29</v>
      </c>
      <c r="D8" s="32" t="s">
        <v>30</v>
      </c>
      <c r="E8" s="32" t="s">
        <v>17</v>
      </c>
      <c r="F8" s="33" t="s">
        <v>18</v>
      </c>
      <c r="G8" s="34" t="s">
        <v>31</v>
      </c>
      <c r="H8" s="35" t="s">
        <v>23</v>
      </c>
      <c r="I8" s="36">
        <v>0.9</v>
      </c>
      <c r="J8" s="37">
        <f>I8</f>
        <v>0.9</v>
      </c>
      <c r="K8" s="38" t="s">
        <v>21</v>
      </c>
      <c r="L8" s="38" t="s">
        <v>22</v>
      </c>
      <c r="M8" s="38" t="s">
        <v>21</v>
      </c>
      <c r="N8" s="37">
        <f>P8</f>
        <v>1</v>
      </c>
      <c r="O8" s="39" t="s">
        <v>20</v>
      </c>
      <c r="P8" s="40">
        <v>1</v>
      </c>
      <c r="Q8" s="41">
        <f>Q6/Q5</f>
        <v>0.30182926829268292</v>
      </c>
      <c r="R8" s="41">
        <f t="shared" ref="R8:AP8" si="0">R6/R5</f>
        <v>0.54285714285714282</v>
      </c>
      <c r="S8" s="41">
        <f t="shared" si="0"/>
        <v>0.83045977011494254</v>
      </c>
      <c r="T8" s="41">
        <f t="shared" si="0"/>
        <v>0.46511627906976744</v>
      </c>
      <c r="U8" s="41">
        <f t="shared" si="0"/>
        <v>0.63070539419087135</v>
      </c>
      <c r="V8" s="41">
        <f t="shared" si="0"/>
        <v>0.83221476510067116</v>
      </c>
      <c r="W8" s="41">
        <f t="shared" si="0"/>
        <v>0.69666666666666666</v>
      </c>
      <c r="X8" s="41">
        <f t="shared" si="0"/>
        <v>0.48396501457725949</v>
      </c>
      <c r="Y8" s="41">
        <f t="shared" si="0"/>
        <v>0.60362694300518138</v>
      </c>
      <c r="Z8" s="41">
        <f t="shared" si="0"/>
        <v>1.2865671641791045</v>
      </c>
      <c r="AA8" s="41">
        <f t="shared" si="0"/>
        <v>0.57633587786259544</v>
      </c>
      <c r="AB8" s="41">
        <f t="shared" si="0"/>
        <v>0.8314606741573034</v>
      </c>
      <c r="AC8" s="41">
        <f t="shared" si="0"/>
        <v>0.70716510903426788</v>
      </c>
      <c r="AD8" s="41">
        <f t="shared" si="0"/>
        <v>0.54482758620689653</v>
      </c>
      <c r="AE8" s="41">
        <f t="shared" si="0"/>
        <v>0.74793388429752061</v>
      </c>
      <c r="AF8" s="41">
        <f t="shared" si="0"/>
        <v>1.1283018867924528</v>
      </c>
      <c r="AG8" s="41">
        <f t="shared" si="0"/>
        <v>0.76683937823834192</v>
      </c>
      <c r="AH8" s="41">
        <f t="shared" si="0"/>
        <v>0.76288659793814428</v>
      </c>
      <c r="AI8" s="41">
        <f t="shared" si="0"/>
        <v>1.3228346456692914</v>
      </c>
      <c r="AJ8" s="41">
        <f t="shared" si="0"/>
        <v>1.053763440860215</v>
      </c>
      <c r="AK8" s="41">
        <f t="shared" si="0"/>
        <v>0.61674008810572689</v>
      </c>
      <c r="AL8" s="41">
        <f t="shared" si="0"/>
        <v>1.6013513513513513</v>
      </c>
      <c r="AM8" s="41">
        <f t="shared" si="0"/>
        <v>0.77165354330708658</v>
      </c>
      <c r="AN8" s="41">
        <f t="shared" si="0"/>
        <v>0.592741935483871</v>
      </c>
      <c r="AO8" s="41">
        <f t="shared" si="0"/>
        <v>0.41850220264317178</v>
      </c>
      <c r="AP8" s="41">
        <f t="shared" si="0"/>
        <v>0.4296875</v>
      </c>
      <c r="AQ8" s="41">
        <f>AQ6/AQ5</f>
        <v>1.8884462151394423</v>
      </c>
      <c r="AR8" s="41">
        <f>AR6/AR5</f>
        <v>1.2551020408163265</v>
      </c>
      <c r="AS8" s="41">
        <f t="shared" ref="AS8:AZ8" si="1">AS6/AS5</f>
        <v>0.64978902953586493</v>
      </c>
      <c r="AT8" s="41">
        <f t="shared" si="1"/>
        <v>0.98496240601503759</v>
      </c>
      <c r="AU8" s="41">
        <f t="shared" si="1"/>
        <v>0.68804664723032072</v>
      </c>
      <c r="AV8" s="41">
        <f t="shared" si="1"/>
        <v>0.50125313283208017</v>
      </c>
      <c r="AW8" s="41">
        <f t="shared" si="1"/>
        <v>1.8357142857142856</v>
      </c>
      <c r="AX8" s="41">
        <f t="shared" si="1"/>
        <v>0.92622950819672134</v>
      </c>
      <c r="AY8" s="41">
        <f t="shared" si="1"/>
        <v>0.77491961414791</v>
      </c>
      <c r="AZ8" s="41">
        <f t="shared" si="1"/>
        <v>1.6439024390243901</v>
      </c>
      <c r="BA8" s="42"/>
    </row>
    <row r="9" spans="1:53">
      <c r="A9" s="123" t="s">
        <v>32</v>
      </c>
      <c r="B9" s="143" t="s">
        <v>33</v>
      </c>
      <c r="C9" s="143"/>
      <c r="D9" s="143"/>
      <c r="E9" s="143"/>
      <c r="F9" s="143"/>
      <c r="G9" s="143"/>
      <c r="H9" s="144" t="s">
        <v>34</v>
      </c>
      <c r="I9" s="144"/>
      <c r="J9" s="144"/>
      <c r="K9" s="144"/>
      <c r="L9" s="144"/>
      <c r="M9" s="144"/>
      <c r="N9" s="144"/>
      <c r="O9" s="144"/>
      <c r="P9" s="144"/>
      <c r="Q9" s="43">
        <v>43025</v>
      </c>
      <c r="R9" s="44">
        <v>43025</v>
      </c>
      <c r="S9" s="44">
        <v>43060</v>
      </c>
      <c r="T9" s="44">
        <v>43081</v>
      </c>
      <c r="U9" s="44">
        <v>43123</v>
      </c>
      <c r="V9" s="44">
        <v>43165</v>
      </c>
      <c r="W9" s="44">
        <v>43192</v>
      </c>
      <c r="X9" s="44">
        <v>43200</v>
      </c>
      <c r="Y9" s="44">
        <v>43228</v>
      </c>
      <c r="Z9" s="44">
        <v>43255</v>
      </c>
      <c r="AA9" s="44">
        <v>43290</v>
      </c>
      <c r="AB9" s="44">
        <v>43315</v>
      </c>
      <c r="AC9" s="44">
        <v>43354</v>
      </c>
      <c r="AD9" s="44">
        <v>43397</v>
      </c>
      <c r="AE9" s="44">
        <v>43409</v>
      </c>
      <c r="AF9" s="44">
        <v>43441</v>
      </c>
      <c r="AG9" s="44">
        <v>43475</v>
      </c>
      <c r="AH9" s="44">
        <v>43507</v>
      </c>
      <c r="AI9" s="44">
        <v>43531</v>
      </c>
      <c r="AJ9" s="44">
        <v>43567</v>
      </c>
      <c r="AK9" s="44">
        <v>43608</v>
      </c>
      <c r="AL9" s="44">
        <v>43627</v>
      </c>
      <c r="AM9" s="44">
        <v>43651</v>
      </c>
      <c r="AN9" s="44">
        <v>43682</v>
      </c>
      <c r="AO9" s="44">
        <v>43718</v>
      </c>
      <c r="AP9" s="72">
        <v>43752</v>
      </c>
      <c r="AQ9" s="72">
        <v>43780</v>
      </c>
      <c r="AR9" s="72">
        <v>43809</v>
      </c>
      <c r="AS9" s="72">
        <v>43843</v>
      </c>
      <c r="AT9" s="72">
        <v>43872</v>
      </c>
      <c r="AU9" s="72">
        <v>43900</v>
      </c>
      <c r="AV9" s="72">
        <v>43943</v>
      </c>
      <c r="AW9" s="72">
        <v>43967</v>
      </c>
      <c r="AX9" s="72">
        <v>43997</v>
      </c>
      <c r="AY9" s="72">
        <v>44022</v>
      </c>
      <c r="AZ9" s="72">
        <v>44062</v>
      </c>
      <c r="BA9" s="15"/>
    </row>
    <row r="10" spans="1:53">
      <c r="A10" s="124"/>
      <c r="B10" s="128">
        <v>5</v>
      </c>
      <c r="C10" s="130" t="s">
        <v>35</v>
      </c>
      <c r="D10" s="132" t="s">
        <v>36</v>
      </c>
      <c r="E10" s="132" t="s">
        <v>17</v>
      </c>
      <c r="F10" s="99" t="s">
        <v>18</v>
      </c>
      <c r="G10" s="135" t="s">
        <v>37</v>
      </c>
      <c r="H10" s="21" t="s">
        <v>20</v>
      </c>
      <c r="I10" s="45">
        <v>45</v>
      </c>
      <c r="J10" s="23">
        <f>P10</f>
        <v>30</v>
      </c>
      <c r="K10" s="24" t="s">
        <v>21</v>
      </c>
      <c r="L10" s="24" t="s">
        <v>22</v>
      </c>
      <c r="M10" s="24" t="s">
        <v>21</v>
      </c>
      <c r="N10" s="23">
        <f>I10</f>
        <v>45</v>
      </c>
      <c r="O10" s="29" t="s">
        <v>23</v>
      </c>
      <c r="P10" s="46">
        <v>30</v>
      </c>
      <c r="Q10" s="47">
        <f>IF(Q11&lt;&gt;""&amp;Q9&lt;&gt;"",Q9-Q11,"")</f>
        <v>214</v>
      </c>
      <c r="R10" s="47">
        <f>IF(R11&lt;&gt;""&amp;R9&lt;&gt;"",R9-R11,"")</f>
        <v>214</v>
      </c>
      <c r="S10" s="47">
        <f t="shared" ref="S10:AZ10" si="2">IF(S11&lt;&gt;""&amp;S9&lt;&gt;"",S9-S11,"")</f>
        <v>84</v>
      </c>
      <c r="T10" s="47">
        <f t="shared" si="2"/>
        <v>77</v>
      </c>
      <c r="U10" s="47">
        <f t="shared" si="2"/>
        <v>119</v>
      </c>
      <c r="V10" s="47">
        <f t="shared" si="2"/>
        <v>161</v>
      </c>
      <c r="W10" s="47">
        <f t="shared" si="2"/>
        <v>188</v>
      </c>
      <c r="X10" s="47">
        <f t="shared" si="2"/>
        <v>196</v>
      </c>
      <c r="Y10" s="47">
        <f t="shared" si="2"/>
        <v>224</v>
      </c>
      <c r="Z10" s="47">
        <f t="shared" si="2"/>
        <v>251</v>
      </c>
      <c r="AA10" s="47">
        <f t="shared" si="2"/>
        <v>256</v>
      </c>
      <c r="AB10" s="47">
        <f t="shared" si="2"/>
        <v>281</v>
      </c>
      <c r="AC10" s="47">
        <f t="shared" si="2"/>
        <v>320</v>
      </c>
      <c r="AD10" s="47">
        <f t="shared" si="2"/>
        <v>363</v>
      </c>
      <c r="AE10" s="47">
        <f t="shared" si="2"/>
        <v>375</v>
      </c>
      <c r="AF10" s="47">
        <f t="shared" si="2"/>
        <v>407</v>
      </c>
      <c r="AG10" s="47">
        <f t="shared" si="2"/>
        <v>441</v>
      </c>
      <c r="AH10" s="47">
        <f t="shared" si="2"/>
        <v>473</v>
      </c>
      <c r="AI10" s="47">
        <f t="shared" si="2"/>
        <v>497</v>
      </c>
      <c r="AJ10" s="47">
        <f t="shared" si="2"/>
        <v>533</v>
      </c>
      <c r="AK10" s="47">
        <f t="shared" si="2"/>
        <v>574</v>
      </c>
      <c r="AL10" s="47">
        <f t="shared" si="2"/>
        <v>538</v>
      </c>
      <c r="AM10" s="47">
        <f t="shared" si="2"/>
        <v>562</v>
      </c>
      <c r="AN10" s="47">
        <f t="shared" si="2"/>
        <v>593</v>
      </c>
      <c r="AO10" s="47">
        <f t="shared" si="2"/>
        <v>648</v>
      </c>
      <c r="AP10" s="47">
        <f t="shared" si="2"/>
        <v>663</v>
      </c>
      <c r="AQ10" s="47">
        <f>IF(AQ11&lt;&gt;""&amp;AQ9&lt;&gt;"",AQ9-AQ11,"")</f>
        <v>691</v>
      </c>
      <c r="AR10" s="47">
        <f>IF(AR11&lt;&gt;""&amp;AR9&lt;&gt;"",AR9-AR11,"")</f>
        <v>720</v>
      </c>
      <c r="AS10" s="47">
        <f t="shared" si="2"/>
        <v>754</v>
      </c>
      <c r="AT10" s="47">
        <f t="shared" si="2"/>
        <v>643</v>
      </c>
      <c r="AU10" s="47">
        <f t="shared" si="2"/>
        <v>653</v>
      </c>
      <c r="AV10" s="47">
        <f t="shared" si="2"/>
        <v>358</v>
      </c>
      <c r="AW10" s="47">
        <f t="shared" si="2"/>
        <v>372</v>
      </c>
      <c r="AX10" s="47">
        <f t="shared" si="2"/>
        <v>402</v>
      </c>
      <c r="AY10" s="47">
        <f t="shared" si="2"/>
        <v>204</v>
      </c>
      <c r="AZ10" s="47">
        <f t="shared" si="2"/>
        <v>215</v>
      </c>
      <c r="BA10" s="167"/>
    </row>
    <row r="11" spans="1:53" ht="58.5" customHeight="1">
      <c r="A11" s="124"/>
      <c r="B11" s="128"/>
      <c r="C11" s="130"/>
      <c r="D11" s="132"/>
      <c r="E11" s="132"/>
      <c r="F11" s="99"/>
      <c r="G11" s="135"/>
      <c r="H11" s="127" t="s">
        <v>38</v>
      </c>
      <c r="I11" s="127"/>
      <c r="J11" s="127"/>
      <c r="K11" s="127"/>
      <c r="L11" s="127"/>
      <c r="M11" s="127"/>
      <c r="N11" s="127"/>
      <c r="O11" s="127"/>
      <c r="P11" s="127"/>
      <c r="Q11" s="48">
        <v>42811</v>
      </c>
      <c r="R11" s="48">
        <v>42811</v>
      </c>
      <c r="S11" s="48">
        <v>42976</v>
      </c>
      <c r="T11" s="48">
        <v>43004</v>
      </c>
      <c r="U11" s="48">
        <v>43004</v>
      </c>
      <c r="V11" s="48">
        <v>43004</v>
      </c>
      <c r="W11" s="48">
        <v>43004</v>
      </c>
      <c r="X11" s="48">
        <v>43004</v>
      </c>
      <c r="Y11" s="48">
        <v>43004</v>
      </c>
      <c r="Z11" s="48">
        <v>43004</v>
      </c>
      <c r="AA11" s="48">
        <v>43034</v>
      </c>
      <c r="AB11" s="48">
        <v>43034</v>
      </c>
      <c r="AC11" s="48">
        <v>43034</v>
      </c>
      <c r="AD11" s="48">
        <v>43034</v>
      </c>
      <c r="AE11" s="48">
        <v>43034</v>
      </c>
      <c r="AF11" s="48">
        <v>43034</v>
      </c>
      <c r="AG11" s="48">
        <v>43034</v>
      </c>
      <c r="AH11" s="48">
        <v>43034</v>
      </c>
      <c r="AI11" s="48">
        <v>43034</v>
      </c>
      <c r="AJ11" s="48">
        <v>43034</v>
      </c>
      <c r="AK11" s="48">
        <v>43034</v>
      </c>
      <c r="AL11" s="48">
        <v>43089</v>
      </c>
      <c r="AM11" s="48">
        <v>43089</v>
      </c>
      <c r="AN11" s="48">
        <v>43089</v>
      </c>
      <c r="AO11" s="48">
        <v>43070</v>
      </c>
      <c r="AP11" s="73">
        <v>43089</v>
      </c>
      <c r="AQ11" s="73">
        <v>43089</v>
      </c>
      <c r="AR11" s="73">
        <v>43089</v>
      </c>
      <c r="AS11" s="73">
        <v>43089</v>
      </c>
      <c r="AT11" s="73">
        <v>43229</v>
      </c>
      <c r="AU11" s="73">
        <v>43247</v>
      </c>
      <c r="AV11" s="73">
        <v>43585</v>
      </c>
      <c r="AW11" s="73">
        <v>43595</v>
      </c>
      <c r="AX11" s="73">
        <v>43595</v>
      </c>
      <c r="AY11" s="73">
        <v>43818</v>
      </c>
      <c r="AZ11" s="73">
        <v>43847</v>
      </c>
      <c r="BA11" s="167"/>
    </row>
    <row r="12" spans="1:53">
      <c r="A12" s="124"/>
      <c r="B12" s="109">
        <v>6</v>
      </c>
      <c r="C12" s="130" t="s">
        <v>39</v>
      </c>
      <c r="D12" s="132" t="s">
        <v>36</v>
      </c>
      <c r="E12" s="18"/>
      <c r="F12" s="19"/>
      <c r="G12" s="49"/>
      <c r="H12" s="21" t="s">
        <v>20</v>
      </c>
      <c r="I12" s="45">
        <v>5</v>
      </c>
      <c r="J12" s="23">
        <f>P12</f>
        <v>10</v>
      </c>
      <c r="K12" s="24" t="s">
        <v>21</v>
      </c>
      <c r="L12" s="24" t="s">
        <v>22</v>
      </c>
      <c r="M12" s="24" t="s">
        <v>21</v>
      </c>
      <c r="N12" s="23">
        <f>I12</f>
        <v>5</v>
      </c>
      <c r="O12" s="29" t="s">
        <v>23</v>
      </c>
      <c r="P12" s="46">
        <v>10</v>
      </c>
      <c r="Q12" s="47">
        <f>IF(Q13&lt;&gt;""&amp;Q9&lt;&gt;"",Q9-Q13,"")</f>
        <v>43025</v>
      </c>
      <c r="R12" s="47">
        <f t="shared" ref="R12:AZ12" si="3">IF(R13&lt;&gt;""&amp;R9&lt;&gt;"",R9-R13,"")</f>
        <v>43025</v>
      </c>
      <c r="S12" s="47">
        <f t="shared" si="3"/>
        <v>11</v>
      </c>
      <c r="T12" s="47">
        <f t="shared" si="3"/>
        <v>12</v>
      </c>
      <c r="U12" s="47">
        <f t="shared" si="3"/>
        <v>33</v>
      </c>
      <c r="V12" s="47">
        <f t="shared" si="3"/>
        <v>46</v>
      </c>
      <c r="W12" s="47">
        <f t="shared" si="3"/>
        <v>73</v>
      </c>
      <c r="X12" s="47">
        <f t="shared" si="3"/>
        <v>81</v>
      </c>
      <c r="Y12" s="47">
        <f t="shared" si="3"/>
        <v>53</v>
      </c>
      <c r="Z12" s="47">
        <f t="shared" si="3"/>
        <v>80</v>
      </c>
      <c r="AA12" s="47">
        <f t="shared" si="3"/>
        <v>115</v>
      </c>
      <c r="AB12" s="47">
        <f t="shared" si="3"/>
        <v>140</v>
      </c>
      <c r="AC12" s="47">
        <f t="shared" si="3"/>
        <v>179</v>
      </c>
      <c r="AD12" s="47">
        <f t="shared" si="3"/>
        <v>222</v>
      </c>
      <c r="AE12" s="47">
        <f t="shared" si="3"/>
        <v>237</v>
      </c>
      <c r="AF12" s="47">
        <f t="shared" si="3"/>
        <v>269</v>
      </c>
      <c r="AG12" s="47">
        <f t="shared" si="3"/>
        <v>300</v>
      </c>
      <c r="AH12" s="47">
        <f t="shared" si="3"/>
        <v>332</v>
      </c>
      <c r="AI12" s="47">
        <f t="shared" si="3"/>
        <v>359</v>
      </c>
      <c r="AJ12" s="47">
        <f t="shared" si="3"/>
        <v>364</v>
      </c>
      <c r="AK12" s="47">
        <f t="shared" si="3"/>
        <v>405</v>
      </c>
      <c r="AL12" s="47">
        <f t="shared" si="3"/>
        <v>455</v>
      </c>
      <c r="AM12" s="47">
        <f t="shared" si="3"/>
        <v>479</v>
      </c>
      <c r="AN12" s="47">
        <f t="shared" si="3"/>
        <v>872</v>
      </c>
      <c r="AO12" s="47">
        <f t="shared" si="3"/>
        <v>511</v>
      </c>
      <c r="AP12" s="47">
        <f t="shared" si="3"/>
        <v>537</v>
      </c>
      <c r="AQ12" s="47">
        <f>IF(AQ13&lt;&gt;""&amp;AQ9&lt;&gt;"",AQ9-AQ13,"")</f>
        <v>565</v>
      </c>
      <c r="AR12" s="47">
        <f>IF(AR13&lt;&gt;""&amp;AR9&lt;&gt;"",AR9-AR13,"")</f>
        <v>594</v>
      </c>
      <c r="AS12" s="47">
        <f t="shared" si="3"/>
        <v>628</v>
      </c>
      <c r="AT12" s="47">
        <f t="shared" si="3"/>
        <v>657</v>
      </c>
      <c r="AU12" s="47">
        <f t="shared" si="3"/>
        <v>685</v>
      </c>
      <c r="AV12" s="47">
        <f t="shared" si="3"/>
        <v>677</v>
      </c>
      <c r="AW12" s="47">
        <f t="shared" si="3"/>
        <v>584</v>
      </c>
      <c r="AX12" s="47">
        <f t="shared" si="3"/>
        <v>525</v>
      </c>
      <c r="AY12" s="47">
        <f t="shared" si="3"/>
        <v>550</v>
      </c>
      <c r="AZ12" s="47">
        <f t="shared" si="3"/>
        <v>359</v>
      </c>
      <c r="BA12" s="50"/>
    </row>
    <row r="13" spans="1:53" ht="42" customHeight="1">
      <c r="A13" s="124"/>
      <c r="B13" s="147"/>
      <c r="C13" s="130"/>
      <c r="D13" s="132"/>
      <c r="E13" s="18"/>
      <c r="F13" s="19"/>
      <c r="G13" s="49"/>
      <c r="H13" s="148" t="s">
        <v>40</v>
      </c>
      <c r="I13" s="149"/>
      <c r="J13" s="149"/>
      <c r="K13" s="149"/>
      <c r="L13" s="149"/>
      <c r="M13" s="149"/>
      <c r="N13" s="149"/>
      <c r="O13" s="149"/>
      <c r="P13" s="150"/>
      <c r="Q13" s="48">
        <v>0</v>
      </c>
      <c r="R13" s="48">
        <v>0</v>
      </c>
      <c r="S13" s="48">
        <v>43049</v>
      </c>
      <c r="T13" s="48">
        <v>43069</v>
      </c>
      <c r="U13" s="48">
        <v>43090</v>
      </c>
      <c r="V13" s="48">
        <v>43119</v>
      </c>
      <c r="W13" s="48">
        <v>43119</v>
      </c>
      <c r="X13" s="48">
        <v>43119</v>
      </c>
      <c r="Y13" s="48">
        <v>43175</v>
      </c>
      <c r="Z13" s="48">
        <v>43175</v>
      </c>
      <c r="AA13" s="48">
        <v>43175</v>
      </c>
      <c r="AB13" s="48">
        <v>43175</v>
      </c>
      <c r="AC13" s="48">
        <v>43175</v>
      </c>
      <c r="AD13" s="48">
        <v>43175</v>
      </c>
      <c r="AE13" s="48">
        <v>43172</v>
      </c>
      <c r="AF13" s="48">
        <v>43172</v>
      </c>
      <c r="AG13" s="48">
        <v>43175</v>
      </c>
      <c r="AH13" s="48">
        <v>43175</v>
      </c>
      <c r="AI13" s="48">
        <v>43172</v>
      </c>
      <c r="AJ13" s="48">
        <v>43203</v>
      </c>
      <c r="AK13" s="48">
        <v>43203</v>
      </c>
      <c r="AL13" s="48">
        <v>43172</v>
      </c>
      <c r="AM13" s="48">
        <v>43172</v>
      </c>
      <c r="AN13" s="48">
        <v>42810</v>
      </c>
      <c r="AO13" s="48">
        <v>43207</v>
      </c>
      <c r="AP13" s="73">
        <v>43215</v>
      </c>
      <c r="AQ13" s="73">
        <v>43215</v>
      </c>
      <c r="AR13" s="73">
        <v>43215</v>
      </c>
      <c r="AS13" s="73">
        <v>43215</v>
      </c>
      <c r="AT13" s="73">
        <v>43215</v>
      </c>
      <c r="AU13" s="73">
        <v>43215</v>
      </c>
      <c r="AV13" s="73">
        <v>43266</v>
      </c>
      <c r="AW13" s="73">
        <v>43383</v>
      </c>
      <c r="AX13" s="73">
        <v>43472</v>
      </c>
      <c r="AY13" s="73">
        <v>43472</v>
      </c>
      <c r="AZ13" s="73">
        <v>43703</v>
      </c>
      <c r="BA13" s="50"/>
    </row>
    <row r="14" spans="1:53">
      <c r="A14" s="124"/>
      <c r="B14" s="128">
        <v>7</v>
      </c>
      <c r="C14" s="130" t="s">
        <v>41</v>
      </c>
      <c r="D14" s="99" t="s">
        <v>42</v>
      </c>
      <c r="E14" s="132" t="s">
        <v>17</v>
      </c>
      <c r="F14" s="99" t="s">
        <v>18</v>
      </c>
      <c r="G14" s="135" t="s">
        <v>43</v>
      </c>
      <c r="H14" s="21" t="s">
        <v>20</v>
      </c>
      <c r="I14" s="45">
        <v>90</v>
      </c>
      <c r="J14" s="23">
        <f>P14</f>
        <v>60</v>
      </c>
      <c r="K14" s="24" t="s">
        <v>21</v>
      </c>
      <c r="L14" s="24" t="s">
        <v>22</v>
      </c>
      <c r="M14" s="24" t="s">
        <v>21</v>
      </c>
      <c r="N14" s="23">
        <f>I14</f>
        <v>90</v>
      </c>
      <c r="O14" s="29" t="s">
        <v>23</v>
      </c>
      <c r="P14" s="46">
        <v>60</v>
      </c>
      <c r="Q14" s="47">
        <f t="shared" ref="Q14:AZ14" si="4">IF(Q15&lt;&gt;""&amp;Q9&lt;&gt;"",Q15-Q9,"")</f>
        <v>232</v>
      </c>
      <c r="R14" s="47">
        <f t="shared" si="4"/>
        <v>232</v>
      </c>
      <c r="S14" s="47">
        <f t="shared" si="4"/>
        <v>230</v>
      </c>
      <c r="T14" s="47">
        <f t="shared" si="4"/>
        <v>238</v>
      </c>
      <c r="U14" s="47">
        <f t="shared" si="4"/>
        <v>210</v>
      </c>
      <c r="V14" s="47">
        <f t="shared" si="4"/>
        <v>189</v>
      </c>
      <c r="W14" s="47">
        <f t="shared" si="4"/>
        <v>246</v>
      </c>
      <c r="X14" s="47">
        <f t="shared" si="4"/>
        <v>247</v>
      </c>
      <c r="Y14" s="47">
        <f t="shared" si="4"/>
        <v>371</v>
      </c>
      <c r="Z14" s="47">
        <f t="shared" si="4"/>
        <v>371</v>
      </c>
      <c r="AA14" s="47">
        <f t="shared" si="4"/>
        <v>483</v>
      </c>
      <c r="AB14" s="47">
        <f t="shared" si="4"/>
        <v>458</v>
      </c>
      <c r="AC14" s="47">
        <f t="shared" si="4"/>
        <v>428</v>
      </c>
      <c r="AD14" s="47">
        <f t="shared" si="4"/>
        <v>454</v>
      </c>
      <c r="AE14" s="47">
        <f t="shared" si="4"/>
        <v>506</v>
      </c>
      <c r="AF14" s="47">
        <f t="shared" si="4"/>
        <v>536</v>
      </c>
      <c r="AG14" s="47">
        <f t="shared" si="4"/>
        <v>510</v>
      </c>
      <c r="AH14" s="47">
        <f t="shared" si="4"/>
        <v>540</v>
      </c>
      <c r="AI14" s="47">
        <f t="shared" si="4"/>
        <v>544</v>
      </c>
      <c r="AJ14" s="47">
        <f t="shared" si="4"/>
        <v>564</v>
      </c>
      <c r="AK14" s="47">
        <f t="shared" si="4"/>
        <v>550</v>
      </c>
      <c r="AL14" s="47">
        <f t="shared" si="4"/>
        <v>531</v>
      </c>
      <c r="AM14" s="47">
        <f t="shared" si="4"/>
        <v>521</v>
      </c>
      <c r="AN14" s="47">
        <f t="shared" si="4"/>
        <v>499</v>
      </c>
      <c r="AO14" s="47">
        <f t="shared" si="4"/>
        <v>545</v>
      </c>
      <c r="AP14" s="47">
        <f t="shared" si="4"/>
        <v>590</v>
      </c>
      <c r="AQ14" s="47">
        <f>IF(AQ15&lt;&gt;""&amp;AQ9&lt;&gt;"",AQ15-AQ9,"")</f>
        <v>624</v>
      </c>
      <c r="AR14" s="47">
        <f>IF(AR15&lt;&gt;""&amp;AR9&lt;&gt;"",AR15-AR9,"")</f>
        <v>596</v>
      </c>
      <c r="AS14" s="47">
        <f t="shared" si="4"/>
        <v>590</v>
      </c>
      <c r="AT14" s="47">
        <f t="shared" si="4"/>
        <v>603</v>
      </c>
      <c r="AU14" s="47">
        <f t="shared" si="4"/>
        <v>609</v>
      </c>
      <c r="AV14" s="47">
        <f t="shared" si="4"/>
        <v>657</v>
      </c>
      <c r="AW14" s="47">
        <f t="shared" si="4"/>
        <v>646</v>
      </c>
      <c r="AX14" s="47">
        <f t="shared" si="4"/>
        <v>644</v>
      </c>
      <c r="AY14" s="47">
        <f t="shared" si="4"/>
        <v>670</v>
      </c>
      <c r="AZ14" s="47">
        <f t="shared" si="4"/>
        <v>642</v>
      </c>
      <c r="BA14" s="167"/>
    </row>
    <row r="15" spans="1:53" ht="30" customHeight="1">
      <c r="A15" s="124"/>
      <c r="B15" s="128"/>
      <c r="C15" s="130"/>
      <c r="D15" s="99"/>
      <c r="E15" s="132"/>
      <c r="F15" s="99"/>
      <c r="G15" s="135"/>
      <c r="H15" s="127" t="s">
        <v>44</v>
      </c>
      <c r="I15" s="127"/>
      <c r="J15" s="127"/>
      <c r="K15" s="127"/>
      <c r="L15" s="127"/>
      <c r="M15" s="127"/>
      <c r="N15" s="127"/>
      <c r="O15" s="127"/>
      <c r="P15" s="127"/>
      <c r="Q15" s="48">
        <v>43257</v>
      </c>
      <c r="R15" s="48">
        <v>43257</v>
      </c>
      <c r="S15" s="48">
        <v>43290</v>
      </c>
      <c r="T15" s="48">
        <v>43319</v>
      </c>
      <c r="U15" s="48">
        <v>43333</v>
      </c>
      <c r="V15" s="48">
        <v>43354</v>
      </c>
      <c r="W15" s="48">
        <v>43438</v>
      </c>
      <c r="X15" s="48">
        <v>43447</v>
      </c>
      <c r="Y15" s="48">
        <v>43599</v>
      </c>
      <c r="Z15" s="48">
        <v>43626</v>
      </c>
      <c r="AA15" s="48">
        <v>43773</v>
      </c>
      <c r="AB15" s="48">
        <v>43773</v>
      </c>
      <c r="AC15" s="48">
        <v>43782</v>
      </c>
      <c r="AD15" s="48">
        <v>43851</v>
      </c>
      <c r="AE15" s="48">
        <v>43915</v>
      </c>
      <c r="AF15" s="48">
        <v>43977</v>
      </c>
      <c r="AG15" s="48">
        <v>43985</v>
      </c>
      <c r="AH15" s="48">
        <v>44047</v>
      </c>
      <c r="AI15" s="48">
        <v>44075</v>
      </c>
      <c r="AJ15" s="48">
        <v>44131</v>
      </c>
      <c r="AK15" s="48">
        <v>44158</v>
      </c>
      <c r="AL15" s="48">
        <v>44158</v>
      </c>
      <c r="AM15" s="48">
        <v>44172</v>
      </c>
      <c r="AN15" s="48">
        <v>44181</v>
      </c>
      <c r="AO15" s="48">
        <v>44263</v>
      </c>
      <c r="AP15" s="73">
        <v>44342</v>
      </c>
      <c r="AQ15" s="73">
        <v>44404</v>
      </c>
      <c r="AR15" s="73">
        <v>44405</v>
      </c>
      <c r="AS15" s="73">
        <v>44433</v>
      </c>
      <c r="AT15" s="73">
        <v>44475</v>
      </c>
      <c r="AU15" s="73">
        <v>44509</v>
      </c>
      <c r="AV15" s="73">
        <v>44600</v>
      </c>
      <c r="AW15" s="73">
        <v>44613</v>
      </c>
      <c r="AX15" s="73">
        <v>44641</v>
      </c>
      <c r="AY15" s="73">
        <v>44692</v>
      </c>
      <c r="AZ15" s="73">
        <v>44704</v>
      </c>
      <c r="BA15" s="167"/>
    </row>
    <row r="16" spans="1:53">
      <c r="A16" s="124"/>
      <c r="B16" s="128">
        <v>8</v>
      </c>
      <c r="C16" s="130" t="s">
        <v>45</v>
      </c>
      <c r="D16" s="99" t="s">
        <v>46</v>
      </c>
      <c r="E16" s="132" t="s">
        <v>17</v>
      </c>
      <c r="F16" s="99" t="s">
        <v>18</v>
      </c>
      <c r="G16" s="135" t="s">
        <v>47</v>
      </c>
      <c r="H16" s="21" t="s">
        <v>20</v>
      </c>
      <c r="I16" s="45">
        <v>7</v>
      </c>
      <c r="J16" s="23">
        <f>P16</f>
        <v>5</v>
      </c>
      <c r="K16" s="24" t="s">
        <v>21</v>
      </c>
      <c r="L16" s="24" t="s">
        <v>22</v>
      </c>
      <c r="M16" s="24" t="s">
        <v>21</v>
      </c>
      <c r="N16" s="23">
        <f>I16</f>
        <v>7</v>
      </c>
      <c r="O16" s="29" t="s">
        <v>23</v>
      </c>
      <c r="P16" s="46">
        <v>5</v>
      </c>
      <c r="Q16" s="47">
        <f t="shared" ref="Q16:AZ16" si="5">IF(Q17&lt;&gt;""&amp;Q9&lt;&gt;"",Q9-Q17,"")</f>
        <v>62</v>
      </c>
      <c r="R16" s="47">
        <f t="shared" si="5"/>
        <v>62</v>
      </c>
      <c r="S16" s="47">
        <f t="shared" si="5"/>
        <v>27</v>
      </c>
      <c r="T16" s="47">
        <f t="shared" si="5"/>
        <v>8</v>
      </c>
      <c r="U16" s="47">
        <f t="shared" si="5"/>
        <v>8</v>
      </c>
      <c r="V16" s="47">
        <f t="shared" si="5"/>
        <v>50</v>
      </c>
      <c r="W16" s="47">
        <f t="shared" si="5"/>
        <v>12</v>
      </c>
      <c r="X16" s="47">
        <f t="shared" si="5"/>
        <v>8</v>
      </c>
      <c r="Y16" s="47">
        <f t="shared" si="5"/>
        <v>12</v>
      </c>
      <c r="Z16" s="47">
        <f t="shared" si="5"/>
        <v>28</v>
      </c>
      <c r="AA16" s="47">
        <f t="shared" si="5"/>
        <v>28</v>
      </c>
      <c r="AB16" s="47">
        <f t="shared" si="5"/>
        <v>17</v>
      </c>
      <c r="AC16" s="47">
        <f t="shared" si="5"/>
        <v>8</v>
      </c>
      <c r="AD16" s="47">
        <f t="shared" si="5"/>
        <v>20</v>
      </c>
      <c r="AE16" s="47">
        <f t="shared" si="5"/>
        <v>11</v>
      </c>
      <c r="AF16" s="47">
        <f t="shared" si="5"/>
        <v>9</v>
      </c>
      <c r="AG16" s="47">
        <f t="shared" si="5"/>
        <v>3</v>
      </c>
      <c r="AH16" s="47">
        <f t="shared" si="5"/>
        <v>10</v>
      </c>
      <c r="AI16" s="47">
        <f t="shared" si="5"/>
        <v>16</v>
      </c>
      <c r="AJ16" s="47">
        <f t="shared" si="5"/>
        <v>9</v>
      </c>
      <c r="AK16" s="47">
        <f t="shared" si="5"/>
        <v>43</v>
      </c>
      <c r="AL16" s="47">
        <f t="shared" si="5"/>
        <v>46</v>
      </c>
      <c r="AM16" s="47">
        <f t="shared" si="5"/>
        <v>14</v>
      </c>
      <c r="AN16" s="47">
        <f t="shared" si="5"/>
        <v>0</v>
      </c>
      <c r="AO16" s="47">
        <f t="shared" si="5"/>
        <v>7</v>
      </c>
      <c r="AP16" s="47">
        <f t="shared" si="5"/>
        <v>32</v>
      </c>
      <c r="AQ16" s="47">
        <f>IF(AQ17&lt;&gt;""&amp;AQ9&lt;&gt;"",AQ9-AQ17,"")</f>
        <v>24</v>
      </c>
      <c r="AR16" s="47">
        <f>IF(AR17&lt;&gt;""&amp;AR9&lt;&gt;"",AR9-AR17,"")</f>
        <v>12</v>
      </c>
      <c r="AS16" s="47">
        <f t="shared" si="5"/>
        <v>23</v>
      </c>
      <c r="AT16" s="47">
        <f t="shared" si="5"/>
        <v>18</v>
      </c>
      <c r="AU16" s="47">
        <f t="shared" si="5"/>
        <v>18</v>
      </c>
      <c r="AV16" s="47">
        <f t="shared" si="5"/>
        <v>44</v>
      </c>
      <c r="AW16" s="47">
        <f t="shared" si="5"/>
        <v>19</v>
      </c>
      <c r="AX16" s="47">
        <f t="shared" si="5"/>
        <v>10</v>
      </c>
      <c r="AY16" s="47">
        <f t="shared" si="5"/>
        <v>4</v>
      </c>
      <c r="AZ16" s="47">
        <f t="shared" si="5"/>
        <v>15</v>
      </c>
      <c r="BA16" s="167"/>
    </row>
    <row r="17" spans="1:53" ht="39" customHeight="1">
      <c r="A17" s="124"/>
      <c r="B17" s="128"/>
      <c r="C17" s="130"/>
      <c r="D17" s="99"/>
      <c r="E17" s="132"/>
      <c r="F17" s="99"/>
      <c r="G17" s="135"/>
      <c r="H17" s="127" t="s">
        <v>48</v>
      </c>
      <c r="I17" s="127"/>
      <c r="J17" s="127"/>
      <c r="K17" s="127"/>
      <c r="L17" s="127"/>
      <c r="M17" s="127"/>
      <c r="N17" s="127"/>
      <c r="O17" s="127"/>
      <c r="P17" s="127"/>
      <c r="Q17" s="48">
        <v>42963</v>
      </c>
      <c r="R17" s="48">
        <v>42963</v>
      </c>
      <c r="S17" s="48">
        <v>43033</v>
      </c>
      <c r="T17" s="48">
        <v>43073</v>
      </c>
      <c r="U17" s="48">
        <v>43115</v>
      </c>
      <c r="V17" s="48">
        <v>43115</v>
      </c>
      <c r="W17" s="48">
        <v>43180</v>
      </c>
      <c r="X17" s="48">
        <v>43192</v>
      </c>
      <c r="Y17" s="48">
        <v>43216</v>
      </c>
      <c r="Z17" s="48">
        <v>43227</v>
      </c>
      <c r="AA17" s="48">
        <v>43262</v>
      </c>
      <c r="AB17" s="48">
        <v>43298</v>
      </c>
      <c r="AC17" s="48">
        <v>43346</v>
      </c>
      <c r="AD17" s="48">
        <v>43377</v>
      </c>
      <c r="AE17" s="48">
        <v>43398</v>
      </c>
      <c r="AF17" s="48">
        <v>43432</v>
      </c>
      <c r="AG17" s="48">
        <v>43472</v>
      </c>
      <c r="AH17" s="48">
        <v>43497</v>
      </c>
      <c r="AI17" s="48">
        <v>43515</v>
      </c>
      <c r="AJ17" s="48">
        <v>43558</v>
      </c>
      <c r="AK17" s="48">
        <v>43565</v>
      </c>
      <c r="AL17" s="48">
        <v>43581</v>
      </c>
      <c r="AM17" s="48">
        <v>43637</v>
      </c>
      <c r="AN17" s="48">
        <v>43682</v>
      </c>
      <c r="AO17" s="48">
        <v>43711</v>
      </c>
      <c r="AP17" s="73">
        <v>43720</v>
      </c>
      <c r="AQ17" s="73">
        <v>43756</v>
      </c>
      <c r="AR17" s="73">
        <v>43797</v>
      </c>
      <c r="AS17" s="73">
        <v>43820</v>
      </c>
      <c r="AT17" s="73">
        <v>43854</v>
      </c>
      <c r="AU17" s="73">
        <v>43882</v>
      </c>
      <c r="AV17" s="73">
        <v>43899</v>
      </c>
      <c r="AW17" s="73">
        <v>43948</v>
      </c>
      <c r="AX17" s="73">
        <v>43987</v>
      </c>
      <c r="AY17" s="73">
        <v>44018</v>
      </c>
      <c r="AZ17" s="73">
        <v>44047</v>
      </c>
      <c r="BA17" s="167"/>
    </row>
    <row r="18" spans="1:53">
      <c r="A18" s="124"/>
      <c r="B18" s="128">
        <v>9</v>
      </c>
      <c r="C18" s="130" t="s">
        <v>49</v>
      </c>
      <c r="D18" s="132" t="s">
        <v>50</v>
      </c>
      <c r="E18" s="132" t="s">
        <v>17</v>
      </c>
      <c r="F18" s="99" t="s">
        <v>18</v>
      </c>
      <c r="G18" s="135" t="s">
        <v>47</v>
      </c>
      <c r="H18" s="21" t="s">
        <v>20</v>
      </c>
      <c r="I18" s="45">
        <v>15</v>
      </c>
      <c r="J18" s="23">
        <f>P18</f>
        <v>10</v>
      </c>
      <c r="K18" s="24" t="s">
        <v>21</v>
      </c>
      <c r="L18" s="24" t="s">
        <v>22</v>
      </c>
      <c r="M18" s="24" t="s">
        <v>21</v>
      </c>
      <c r="N18" s="23">
        <f>I18</f>
        <v>15</v>
      </c>
      <c r="O18" s="29" t="s">
        <v>23</v>
      </c>
      <c r="P18" s="46">
        <v>10</v>
      </c>
      <c r="Q18" s="47">
        <f t="shared" ref="Q18:AZ18" si="6">IF(Q19&lt;&gt;""&amp;Q9&lt;&gt;"",Q9-Q19,"")</f>
        <v>281</v>
      </c>
      <c r="R18" s="47">
        <f t="shared" si="6"/>
        <v>281</v>
      </c>
      <c r="S18" s="47">
        <f t="shared" si="6"/>
        <v>215</v>
      </c>
      <c r="T18" s="47">
        <f t="shared" si="6"/>
        <v>224</v>
      </c>
      <c r="U18" s="47">
        <f t="shared" si="6"/>
        <v>266</v>
      </c>
      <c r="V18" s="47">
        <f t="shared" si="6"/>
        <v>308</v>
      </c>
      <c r="W18" s="47">
        <f t="shared" si="6"/>
        <v>235</v>
      </c>
      <c r="X18" s="47">
        <f t="shared" si="6"/>
        <v>243</v>
      </c>
      <c r="Y18" s="47">
        <f t="shared" si="6"/>
        <v>118</v>
      </c>
      <c r="Z18" s="47">
        <f t="shared" si="6"/>
        <v>146</v>
      </c>
      <c r="AA18" s="47">
        <f t="shared" si="6"/>
        <v>167</v>
      </c>
      <c r="AB18" s="47">
        <f t="shared" si="6"/>
        <v>122</v>
      </c>
      <c r="AC18" s="47">
        <f t="shared" si="6"/>
        <v>124</v>
      </c>
      <c r="AD18" s="47">
        <f t="shared" si="6"/>
        <v>79</v>
      </c>
      <c r="AE18" s="47">
        <f t="shared" si="6"/>
        <v>91</v>
      </c>
      <c r="AF18" s="47">
        <f t="shared" si="6"/>
        <v>270</v>
      </c>
      <c r="AG18" s="47">
        <f t="shared" si="6"/>
        <v>127</v>
      </c>
      <c r="AH18" s="47">
        <f t="shared" si="6"/>
        <v>157</v>
      </c>
      <c r="AI18" s="47">
        <f t="shared" si="6"/>
        <v>141</v>
      </c>
      <c r="AJ18" s="47">
        <f t="shared" si="6"/>
        <v>93</v>
      </c>
      <c r="AK18" s="47">
        <f t="shared" si="6"/>
        <v>105</v>
      </c>
      <c r="AL18" s="47">
        <f t="shared" si="6"/>
        <v>103</v>
      </c>
      <c r="AM18" s="47">
        <f t="shared" si="6"/>
        <v>114</v>
      </c>
      <c r="AN18" s="47">
        <f t="shared" si="6"/>
        <v>119</v>
      </c>
      <c r="AO18" s="47">
        <f t="shared" si="6"/>
        <v>102</v>
      </c>
      <c r="AP18" s="47">
        <f t="shared" si="6"/>
        <v>195</v>
      </c>
      <c r="AQ18" s="47">
        <f>IF(AQ19&lt;&gt;""&amp;AQ9&lt;&gt;"",AQ9-AQ19,"")</f>
        <v>124</v>
      </c>
      <c r="AR18" s="47">
        <f>IF(AR19&lt;&gt;""&amp;AR9&lt;&gt;"",AR9-AR19,"")</f>
        <v>81</v>
      </c>
      <c r="AS18" s="47">
        <f t="shared" si="6"/>
        <v>112</v>
      </c>
      <c r="AT18" s="47">
        <f t="shared" si="6"/>
        <v>124</v>
      </c>
      <c r="AU18" s="47">
        <f t="shared" si="6"/>
        <v>92</v>
      </c>
      <c r="AV18" s="47">
        <f t="shared" si="6"/>
        <v>91</v>
      </c>
      <c r="AW18" s="47">
        <f t="shared" si="6"/>
        <v>101</v>
      </c>
      <c r="AX18" s="47">
        <f t="shared" si="6"/>
        <v>91</v>
      </c>
      <c r="AY18" s="47">
        <f t="shared" si="6"/>
        <v>86</v>
      </c>
      <c r="AZ18" s="47">
        <f t="shared" si="6"/>
        <v>161</v>
      </c>
      <c r="BA18" s="167"/>
    </row>
    <row r="19" spans="1:53" ht="32.25" customHeight="1" thickBot="1">
      <c r="A19" s="142"/>
      <c r="B19" s="129"/>
      <c r="C19" s="131"/>
      <c r="D19" s="133"/>
      <c r="E19" s="133"/>
      <c r="F19" s="134"/>
      <c r="G19" s="136"/>
      <c r="H19" s="122" t="s">
        <v>51</v>
      </c>
      <c r="I19" s="122"/>
      <c r="J19" s="122"/>
      <c r="K19" s="122"/>
      <c r="L19" s="122"/>
      <c r="M19" s="122"/>
      <c r="N19" s="122"/>
      <c r="O19" s="122"/>
      <c r="P19" s="122"/>
      <c r="Q19" s="51">
        <v>42744</v>
      </c>
      <c r="R19" s="51">
        <v>42744</v>
      </c>
      <c r="S19" s="51">
        <v>42845</v>
      </c>
      <c r="T19" s="51">
        <v>42857</v>
      </c>
      <c r="U19" s="51">
        <v>42857</v>
      </c>
      <c r="V19" s="51">
        <v>42857</v>
      </c>
      <c r="W19" s="51">
        <v>42957</v>
      </c>
      <c r="X19" s="51">
        <v>42957</v>
      </c>
      <c r="Y19" s="51">
        <v>43110</v>
      </c>
      <c r="Z19" s="51">
        <v>43109</v>
      </c>
      <c r="AA19" s="51">
        <v>43123</v>
      </c>
      <c r="AB19" s="51">
        <v>43193</v>
      </c>
      <c r="AC19" s="51">
        <v>43230</v>
      </c>
      <c r="AD19" s="51">
        <v>43318</v>
      </c>
      <c r="AE19" s="51">
        <v>43318</v>
      </c>
      <c r="AF19" s="51">
        <v>43171</v>
      </c>
      <c r="AG19" s="51">
        <v>43348</v>
      </c>
      <c r="AH19" s="51">
        <v>43350</v>
      </c>
      <c r="AI19" s="51">
        <v>43390</v>
      </c>
      <c r="AJ19" s="51">
        <v>43474</v>
      </c>
      <c r="AK19" s="51">
        <v>43503</v>
      </c>
      <c r="AL19" s="51">
        <v>43524</v>
      </c>
      <c r="AM19" s="51">
        <v>43537</v>
      </c>
      <c r="AN19" s="51">
        <v>43563</v>
      </c>
      <c r="AO19" s="51">
        <v>43616</v>
      </c>
      <c r="AP19" s="74">
        <v>43557</v>
      </c>
      <c r="AQ19" s="74">
        <v>43656</v>
      </c>
      <c r="AR19" s="74">
        <v>43728</v>
      </c>
      <c r="AS19" s="74">
        <v>43731</v>
      </c>
      <c r="AT19" s="74">
        <v>43748</v>
      </c>
      <c r="AU19" s="74">
        <v>43808</v>
      </c>
      <c r="AV19" s="74">
        <v>43852</v>
      </c>
      <c r="AW19" s="74">
        <v>43866</v>
      </c>
      <c r="AX19" s="74">
        <v>43906</v>
      </c>
      <c r="AY19" s="74">
        <v>43936</v>
      </c>
      <c r="AZ19" s="74">
        <v>43901</v>
      </c>
      <c r="BA19" s="168"/>
    </row>
    <row r="20" spans="1:53">
      <c r="A20" s="123" t="s">
        <v>52</v>
      </c>
      <c r="B20" s="125">
        <v>10</v>
      </c>
      <c r="C20" s="126" t="s">
        <v>53</v>
      </c>
      <c r="D20" s="126" t="s">
        <v>54</v>
      </c>
      <c r="E20" s="126" t="s">
        <v>17</v>
      </c>
      <c r="F20" s="126" t="s">
        <v>18</v>
      </c>
      <c r="G20" s="126" t="s">
        <v>43</v>
      </c>
      <c r="H20" s="8" t="s">
        <v>23</v>
      </c>
      <c r="I20" s="52">
        <v>0.68</v>
      </c>
      <c r="J20" s="53">
        <f>I20</f>
        <v>0.68</v>
      </c>
      <c r="K20" s="11" t="s">
        <v>21</v>
      </c>
      <c r="L20" s="11" t="s">
        <v>22</v>
      </c>
      <c r="M20" s="11" t="s">
        <v>21</v>
      </c>
      <c r="N20" s="53">
        <f>P20</f>
        <v>0.76</v>
      </c>
      <c r="O20" s="54" t="s">
        <v>20</v>
      </c>
      <c r="P20" s="55">
        <v>0.76</v>
      </c>
      <c r="Q20" s="56" t="e">
        <f>Q22/Q21</f>
        <v>#DIV/0!</v>
      </c>
      <c r="R20" s="56">
        <f t="shared" ref="R20:AZ20" si="7">R22/R21</f>
        <v>0.8</v>
      </c>
      <c r="S20" s="56">
        <f t="shared" si="7"/>
        <v>0.71028037383177567</v>
      </c>
      <c r="T20" s="56">
        <f t="shared" si="7"/>
        <v>0.74576271186440679</v>
      </c>
      <c r="U20" s="56">
        <f t="shared" si="7"/>
        <v>0.54545454545454541</v>
      </c>
      <c r="V20" s="56">
        <f t="shared" si="7"/>
        <v>0.75</v>
      </c>
      <c r="W20" s="56">
        <f t="shared" si="7"/>
        <v>0.24719101123595505</v>
      </c>
      <c r="X20" s="56">
        <f t="shared" si="7"/>
        <v>0.34482758620689657</v>
      </c>
      <c r="Y20" s="56">
        <f t="shared" si="7"/>
        <v>0.67272727272727273</v>
      </c>
      <c r="Z20" s="56">
        <f t="shared" si="7"/>
        <v>0.45370370370370372</v>
      </c>
      <c r="AA20" s="56">
        <f t="shared" si="7"/>
        <v>0.76146788990825687</v>
      </c>
      <c r="AB20" s="56">
        <f t="shared" si="7"/>
        <v>0.65833333333333333</v>
      </c>
      <c r="AC20" s="56">
        <f t="shared" si="7"/>
        <v>0.73770491803278693</v>
      </c>
      <c r="AD20" s="56">
        <f t="shared" si="7"/>
        <v>0.50943396226415094</v>
      </c>
      <c r="AE20" s="56">
        <f t="shared" si="7"/>
        <v>0.68702290076335881</v>
      </c>
      <c r="AF20" s="56">
        <f t="shared" si="7"/>
        <v>0.76923076923076927</v>
      </c>
      <c r="AG20" s="56">
        <f t="shared" si="7"/>
        <v>0.76923076923076927</v>
      </c>
      <c r="AH20" s="56">
        <f t="shared" si="7"/>
        <v>0.76344086021505375</v>
      </c>
      <c r="AI20" s="56">
        <f t="shared" si="7"/>
        <v>0.82857142857142863</v>
      </c>
      <c r="AJ20" s="56">
        <f t="shared" si="7"/>
        <v>0.7289719626168224</v>
      </c>
      <c r="AK20" s="56">
        <f t="shared" si="7"/>
        <v>0.9</v>
      </c>
      <c r="AL20" s="56">
        <f t="shared" si="7"/>
        <v>0.83333333333333337</v>
      </c>
      <c r="AM20" s="56">
        <f t="shared" si="7"/>
        <v>0.59595959595959591</v>
      </c>
      <c r="AN20" s="56">
        <f t="shared" si="7"/>
        <v>0.88461538461538458</v>
      </c>
      <c r="AO20" s="56">
        <f t="shared" si="7"/>
        <v>0.87581699346405228</v>
      </c>
      <c r="AP20" s="56">
        <f t="shared" si="7"/>
        <v>0.82781456953642385</v>
      </c>
      <c r="AQ20" s="56">
        <f>AQ22/AQ21</f>
        <v>0.7722772277227723</v>
      </c>
      <c r="AR20" s="56">
        <f>AR22/AR21</f>
        <v>0.73584905660377353</v>
      </c>
      <c r="AS20" s="56">
        <f t="shared" si="7"/>
        <v>0.63366336633663367</v>
      </c>
      <c r="AT20" s="56">
        <f t="shared" si="7"/>
        <v>0.8</v>
      </c>
      <c r="AU20" s="56">
        <f t="shared" si="7"/>
        <v>0.82222222222222219</v>
      </c>
      <c r="AV20" s="56">
        <f t="shared" si="7"/>
        <v>0.63934426229508201</v>
      </c>
      <c r="AW20" s="56">
        <f t="shared" si="7"/>
        <v>4.7058823529411764E-2</v>
      </c>
      <c r="AX20" s="56">
        <f t="shared" si="7"/>
        <v>3.5087719298245612E-2</v>
      </c>
      <c r="AY20" s="56">
        <f t="shared" si="7"/>
        <v>8.771929824561403E-2</v>
      </c>
      <c r="AZ20" s="56">
        <f t="shared" si="7"/>
        <v>4.878048780487805E-2</v>
      </c>
      <c r="BA20" s="169" t="s">
        <v>98</v>
      </c>
    </row>
    <row r="21" spans="1:53" ht="15" customHeight="1">
      <c r="A21" s="124"/>
      <c r="B21" s="98"/>
      <c r="C21" s="99"/>
      <c r="D21" s="99"/>
      <c r="E21" s="99"/>
      <c r="F21" s="99"/>
      <c r="G21" s="99"/>
      <c r="H21" s="127" t="s">
        <v>55</v>
      </c>
      <c r="I21" s="127"/>
      <c r="J21" s="127"/>
      <c r="K21" s="127"/>
      <c r="L21" s="127"/>
      <c r="M21" s="127"/>
      <c r="N21" s="127"/>
      <c r="O21" s="127"/>
      <c r="P21" s="127"/>
      <c r="Q21" s="57">
        <v>0</v>
      </c>
      <c r="R21" s="57">
        <v>25</v>
      </c>
      <c r="S21" s="57">
        <v>107</v>
      </c>
      <c r="T21" s="57">
        <v>118</v>
      </c>
      <c r="U21" s="57">
        <v>55</v>
      </c>
      <c r="V21" s="57">
        <v>72</v>
      </c>
      <c r="W21" s="57">
        <v>89</v>
      </c>
      <c r="X21" s="57">
        <v>87</v>
      </c>
      <c r="Y21" s="57">
        <v>110</v>
      </c>
      <c r="Z21" s="57">
        <v>108</v>
      </c>
      <c r="AA21" s="57">
        <v>109</v>
      </c>
      <c r="AB21" s="57">
        <v>120</v>
      </c>
      <c r="AC21" s="58">
        <v>122</v>
      </c>
      <c r="AD21" s="57">
        <v>106</v>
      </c>
      <c r="AE21" s="57">
        <v>131</v>
      </c>
      <c r="AF21" s="57">
        <v>117</v>
      </c>
      <c r="AG21" s="57">
        <v>52</v>
      </c>
      <c r="AH21" s="57">
        <v>93</v>
      </c>
      <c r="AI21" s="57">
        <v>105</v>
      </c>
      <c r="AJ21" s="57">
        <v>107</v>
      </c>
      <c r="AK21" s="57">
        <v>90</v>
      </c>
      <c r="AL21" s="57">
        <v>114</v>
      </c>
      <c r="AM21" s="57">
        <v>99</v>
      </c>
      <c r="AN21" s="57">
        <v>130</v>
      </c>
      <c r="AO21" s="57">
        <v>153</v>
      </c>
      <c r="AP21" s="75">
        <v>151</v>
      </c>
      <c r="AQ21" s="75">
        <v>202</v>
      </c>
      <c r="AR21" s="75">
        <v>159</v>
      </c>
      <c r="AS21" s="75">
        <v>101</v>
      </c>
      <c r="AT21" s="75">
        <v>105</v>
      </c>
      <c r="AU21" s="75">
        <v>135</v>
      </c>
      <c r="AV21" s="75">
        <v>122</v>
      </c>
      <c r="AW21" s="75">
        <v>85</v>
      </c>
      <c r="AX21" s="89">
        <v>114</v>
      </c>
      <c r="AY21" s="89">
        <v>114</v>
      </c>
      <c r="AZ21" s="89">
        <v>123</v>
      </c>
      <c r="BA21" s="170"/>
    </row>
    <row r="22" spans="1:53" ht="20.25" customHeight="1">
      <c r="A22" s="124"/>
      <c r="B22" s="98"/>
      <c r="C22" s="99"/>
      <c r="D22" s="99"/>
      <c r="E22" s="99"/>
      <c r="F22" s="99"/>
      <c r="G22" s="99"/>
      <c r="H22" s="127" t="s">
        <v>56</v>
      </c>
      <c r="I22" s="127"/>
      <c r="J22" s="127"/>
      <c r="K22" s="127"/>
      <c r="L22" s="127"/>
      <c r="M22" s="127"/>
      <c r="N22" s="127"/>
      <c r="O22" s="127"/>
      <c r="P22" s="127"/>
      <c r="Q22" s="57">
        <v>0</v>
      </c>
      <c r="R22" s="57">
        <v>20</v>
      </c>
      <c r="S22" s="57">
        <v>76</v>
      </c>
      <c r="T22" s="57">
        <v>88</v>
      </c>
      <c r="U22" s="57">
        <v>30</v>
      </c>
      <c r="V22" s="57">
        <v>54</v>
      </c>
      <c r="W22" s="57">
        <v>22</v>
      </c>
      <c r="X22" s="57">
        <v>30</v>
      </c>
      <c r="Y22" s="57">
        <v>74</v>
      </c>
      <c r="Z22" s="57">
        <v>49</v>
      </c>
      <c r="AA22" s="57">
        <v>83</v>
      </c>
      <c r="AB22" s="57">
        <v>79</v>
      </c>
      <c r="AC22" s="58">
        <v>90</v>
      </c>
      <c r="AD22" s="57">
        <v>54</v>
      </c>
      <c r="AE22" s="57">
        <v>90</v>
      </c>
      <c r="AF22" s="57">
        <v>90</v>
      </c>
      <c r="AG22" s="57">
        <v>40</v>
      </c>
      <c r="AH22" s="57">
        <v>71</v>
      </c>
      <c r="AI22" s="57">
        <v>87</v>
      </c>
      <c r="AJ22" s="57">
        <v>78</v>
      </c>
      <c r="AK22" s="57">
        <v>81</v>
      </c>
      <c r="AL22" s="57">
        <v>95</v>
      </c>
      <c r="AM22" s="57">
        <v>59</v>
      </c>
      <c r="AN22" s="57">
        <v>115</v>
      </c>
      <c r="AO22" s="57">
        <v>134</v>
      </c>
      <c r="AP22" s="75">
        <v>125</v>
      </c>
      <c r="AQ22" s="75">
        <v>156</v>
      </c>
      <c r="AR22" s="75">
        <v>117</v>
      </c>
      <c r="AS22" s="75">
        <v>64</v>
      </c>
      <c r="AT22" s="75">
        <v>84</v>
      </c>
      <c r="AU22" s="75">
        <f>18+75+1+17</f>
        <v>111</v>
      </c>
      <c r="AV22" s="75">
        <f>40+34+4</f>
        <v>78</v>
      </c>
      <c r="AW22" s="75">
        <v>4</v>
      </c>
      <c r="AX22" s="90">
        <v>4</v>
      </c>
      <c r="AY22" s="90">
        <v>10</v>
      </c>
      <c r="AZ22" s="90">
        <v>6</v>
      </c>
      <c r="BA22" s="171"/>
    </row>
    <row r="23" spans="1:53" ht="54" customHeight="1">
      <c r="A23" s="124"/>
      <c r="B23" s="16">
        <v>11</v>
      </c>
      <c r="C23" s="17" t="s">
        <v>57</v>
      </c>
      <c r="D23" s="18" t="s">
        <v>58</v>
      </c>
      <c r="E23" s="18" t="s">
        <v>17</v>
      </c>
      <c r="F23" s="19" t="s">
        <v>18</v>
      </c>
      <c r="G23" s="20" t="s">
        <v>59</v>
      </c>
      <c r="H23" s="21" t="s">
        <v>20</v>
      </c>
      <c r="I23" s="45">
        <v>360</v>
      </c>
      <c r="J23" s="23">
        <f>P23</f>
        <v>240</v>
      </c>
      <c r="K23" s="24" t="s">
        <v>21</v>
      </c>
      <c r="L23" s="24" t="s">
        <v>22</v>
      </c>
      <c r="M23" s="24" t="s">
        <v>21</v>
      </c>
      <c r="N23" s="23">
        <f>I23</f>
        <v>360</v>
      </c>
      <c r="O23" s="29" t="s">
        <v>23</v>
      </c>
      <c r="P23" s="46">
        <v>240</v>
      </c>
      <c r="Q23" s="57">
        <v>454</v>
      </c>
      <c r="R23" s="57">
        <v>454</v>
      </c>
      <c r="S23" s="57">
        <v>362</v>
      </c>
      <c r="T23" s="57">
        <v>368</v>
      </c>
      <c r="U23" s="57">
        <v>434</v>
      </c>
      <c r="V23" s="57">
        <v>577</v>
      </c>
      <c r="W23" s="57">
        <v>705</v>
      </c>
      <c r="X23" s="57">
        <v>553</v>
      </c>
      <c r="Y23" s="57">
        <v>635</v>
      </c>
      <c r="Z23" s="57">
        <v>614</v>
      </c>
      <c r="AA23" s="57">
        <v>970</v>
      </c>
      <c r="AB23" s="57">
        <v>939</v>
      </c>
      <c r="AC23" s="58">
        <v>1117</v>
      </c>
      <c r="AD23" s="57">
        <v>1374</v>
      </c>
      <c r="AE23" s="57">
        <v>1261</v>
      </c>
      <c r="AF23" s="57">
        <v>1262</v>
      </c>
      <c r="AG23" s="57">
        <v>1305</v>
      </c>
      <c r="AH23" s="57">
        <v>1317</v>
      </c>
      <c r="AI23" s="57">
        <v>1324</v>
      </c>
      <c r="AJ23" s="57">
        <v>1409</v>
      </c>
      <c r="AK23" s="57">
        <v>1332</v>
      </c>
      <c r="AL23" s="57">
        <v>1312</v>
      </c>
      <c r="AM23" s="57">
        <v>1429</v>
      </c>
      <c r="AN23" s="57">
        <v>1306</v>
      </c>
      <c r="AO23" s="57">
        <v>1380</v>
      </c>
      <c r="AP23" s="57">
        <v>1453</v>
      </c>
      <c r="AQ23" s="57">
        <v>1392</v>
      </c>
      <c r="AR23" s="57">
        <v>1372</v>
      </c>
      <c r="AS23" s="57">
        <v>1389</v>
      </c>
      <c r="AT23" s="57">
        <v>1385</v>
      </c>
      <c r="AU23" s="57">
        <v>1368</v>
      </c>
      <c r="AV23" s="75">
        <v>1306</v>
      </c>
      <c r="AW23" s="75">
        <v>1296</v>
      </c>
      <c r="AX23" s="75">
        <v>1306</v>
      </c>
      <c r="AY23" s="75">
        <v>1273</v>
      </c>
      <c r="AZ23" s="75">
        <v>1163</v>
      </c>
      <c r="BA23" s="50"/>
    </row>
    <row r="24" spans="1:53" ht="58.5" customHeight="1">
      <c r="A24" s="124"/>
      <c r="B24" s="16">
        <v>12</v>
      </c>
      <c r="C24" s="17" t="s">
        <v>60</v>
      </c>
      <c r="D24" s="18" t="s">
        <v>61</v>
      </c>
      <c r="E24" s="18" t="s">
        <v>17</v>
      </c>
      <c r="F24" s="19" t="s">
        <v>18</v>
      </c>
      <c r="G24" s="20" t="s">
        <v>37</v>
      </c>
      <c r="H24" s="21" t="s">
        <v>20</v>
      </c>
      <c r="I24" s="45">
        <v>192</v>
      </c>
      <c r="J24" s="23">
        <f>P24</f>
        <v>128</v>
      </c>
      <c r="K24" s="24" t="s">
        <v>21</v>
      </c>
      <c r="L24" s="24" t="s">
        <v>22</v>
      </c>
      <c r="M24" s="24" t="s">
        <v>21</v>
      </c>
      <c r="N24" s="23">
        <f>I24</f>
        <v>192</v>
      </c>
      <c r="O24" s="29" t="s">
        <v>23</v>
      </c>
      <c r="P24" s="46">
        <v>128</v>
      </c>
      <c r="Q24" s="57">
        <v>129</v>
      </c>
      <c r="R24" s="57">
        <v>129</v>
      </c>
      <c r="S24" s="57">
        <v>58</v>
      </c>
      <c r="T24" s="57">
        <v>102</v>
      </c>
      <c r="U24" s="57">
        <v>64</v>
      </c>
      <c r="V24" s="57">
        <v>116</v>
      </c>
      <c r="W24" s="57">
        <v>145</v>
      </c>
      <c r="X24" s="57">
        <v>214</v>
      </c>
      <c r="Y24" s="57">
        <v>344</v>
      </c>
      <c r="Z24" s="57">
        <v>416</v>
      </c>
      <c r="AA24" s="57">
        <v>489</v>
      </c>
      <c r="AB24" s="57">
        <v>572</v>
      </c>
      <c r="AC24" s="58">
        <v>677</v>
      </c>
      <c r="AD24" s="57">
        <v>640</v>
      </c>
      <c r="AE24" s="57">
        <v>780</v>
      </c>
      <c r="AF24" s="57">
        <v>875</v>
      </c>
      <c r="AG24" s="57">
        <v>881</v>
      </c>
      <c r="AH24" s="57">
        <v>868</v>
      </c>
      <c r="AI24" s="57">
        <v>769</v>
      </c>
      <c r="AJ24" s="57">
        <v>881</v>
      </c>
      <c r="AK24" s="57">
        <v>876</v>
      </c>
      <c r="AL24" s="57">
        <v>895</v>
      </c>
      <c r="AM24" s="57">
        <v>863</v>
      </c>
      <c r="AN24" s="57">
        <v>931</v>
      </c>
      <c r="AO24" s="57">
        <v>1076</v>
      </c>
      <c r="AP24" s="57">
        <v>975</v>
      </c>
      <c r="AQ24" s="57">
        <v>1017</v>
      </c>
      <c r="AR24" s="57">
        <v>1054</v>
      </c>
      <c r="AS24" s="57">
        <v>1116</v>
      </c>
      <c r="AT24" s="57">
        <v>984</v>
      </c>
      <c r="AU24" s="57">
        <v>916</v>
      </c>
      <c r="AV24" s="75">
        <v>766</v>
      </c>
      <c r="AW24" s="75">
        <v>782</v>
      </c>
      <c r="AX24" s="75">
        <v>706</v>
      </c>
      <c r="AY24" s="75">
        <v>607</v>
      </c>
      <c r="AZ24" s="75">
        <v>562</v>
      </c>
      <c r="BA24" s="50"/>
    </row>
    <row r="25" spans="1:53">
      <c r="A25" s="124"/>
      <c r="B25" s="137">
        <v>13</v>
      </c>
      <c r="C25" s="107" t="s">
        <v>62</v>
      </c>
      <c r="D25" s="107" t="s">
        <v>63</v>
      </c>
      <c r="E25" s="99" t="s">
        <v>17</v>
      </c>
      <c r="F25" s="99" t="s">
        <v>18</v>
      </c>
      <c r="G25" s="99" t="s">
        <v>64</v>
      </c>
      <c r="H25" s="95" t="s">
        <v>65</v>
      </c>
      <c r="I25" s="95"/>
      <c r="J25" s="95"/>
      <c r="K25" s="95"/>
      <c r="L25" s="95"/>
      <c r="M25" s="95"/>
      <c r="N25" s="95"/>
      <c r="O25" s="95"/>
      <c r="P25" s="95"/>
      <c r="Q25" s="59">
        <v>17</v>
      </c>
      <c r="R25" s="58">
        <v>121</v>
      </c>
      <c r="S25" s="58">
        <v>84</v>
      </c>
      <c r="T25" s="59">
        <v>102</v>
      </c>
      <c r="U25" s="58">
        <v>95</v>
      </c>
      <c r="V25" s="58">
        <v>117</v>
      </c>
      <c r="W25" s="59">
        <v>46</v>
      </c>
      <c r="X25" s="58">
        <v>197</v>
      </c>
      <c r="Y25" s="58">
        <v>226</v>
      </c>
      <c r="Z25" s="59">
        <v>20</v>
      </c>
      <c r="AA25" s="58">
        <v>152</v>
      </c>
      <c r="AB25" s="58">
        <v>248</v>
      </c>
      <c r="AC25" s="58">
        <v>239</v>
      </c>
      <c r="AD25" s="58">
        <v>269</v>
      </c>
      <c r="AE25" s="58">
        <v>228</v>
      </c>
      <c r="AF25" s="59">
        <v>176</v>
      </c>
      <c r="AG25" s="58">
        <v>103</v>
      </c>
      <c r="AH25" s="58">
        <v>212</v>
      </c>
      <c r="AI25" s="58">
        <v>231</v>
      </c>
      <c r="AJ25" s="59">
        <v>254</v>
      </c>
      <c r="AK25" s="58">
        <v>223</v>
      </c>
      <c r="AL25" s="58">
        <v>60</v>
      </c>
      <c r="AM25" s="58">
        <v>115</v>
      </c>
      <c r="AN25" s="58">
        <v>87</v>
      </c>
      <c r="AO25" s="58">
        <v>279</v>
      </c>
      <c r="AP25" s="76">
        <v>255</v>
      </c>
      <c r="AQ25" s="76">
        <v>245</v>
      </c>
      <c r="AR25" s="76">
        <v>264</v>
      </c>
      <c r="AS25" s="76">
        <v>141</v>
      </c>
      <c r="AT25" s="76">
        <v>203</v>
      </c>
      <c r="AU25" s="76">
        <v>208</v>
      </c>
      <c r="AV25" s="76">
        <v>205</v>
      </c>
      <c r="AW25" s="76">
        <v>162</v>
      </c>
      <c r="AX25" s="76">
        <v>214</v>
      </c>
      <c r="AY25" s="76">
        <v>226</v>
      </c>
      <c r="AZ25" s="76">
        <v>248</v>
      </c>
      <c r="BA25" s="164"/>
    </row>
    <row r="26" spans="1:53">
      <c r="A26" s="124"/>
      <c r="B26" s="138"/>
      <c r="C26" s="108"/>
      <c r="D26" s="108"/>
      <c r="E26" s="99"/>
      <c r="F26" s="99"/>
      <c r="G26" s="99"/>
      <c r="H26" s="95" t="s">
        <v>66</v>
      </c>
      <c r="I26" s="95"/>
      <c r="J26" s="95"/>
      <c r="K26" s="95"/>
      <c r="L26" s="95"/>
      <c r="M26" s="95"/>
      <c r="N26" s="95"/>
      <c r="O26" s="95"/>
      <c r="P26" s="95"/>
      <c r="Q26" s="59">
        <v>27</v>
      </c>
      <c r="R26" s="58">
        <v>88</v>
      </c>
      <c r="S26" s="58">
        <v>100</v>
      </c>
      <c r="T26" s="59">
        <v>102</v>
      </c>
      <c r="U26" s="58">
        <v>48</v>
      </c>
      <c r="V26" s="58">
        <v>69</v>
      </c>
      <c r="W26" s="59">
        <v>51</v>
      </c>
      <c r="X26" s="58">
        <v>167</v>
      </c>
      <c r="Y26" s="58">
        <v>216</v>
      </c>
      <c r="Z26" s="59">
        <v>39</v>
      </c>
      <c r="AA26" s="58">
        <v>181</v>
      </c>
      <c r="AB26" s="58">
        <v>185</v>
      </c>
      <c r="AC26" s="58">
        <v>205</v>
      </c>
      <c r="AD26" s="58">
        <v>204</v>
      </c>
      <c r="AE26" s="58">
        <v>68</v>
      </c>
      <c r="AF26" s="59">
        <v>166</v>
      </c>
      <c r="AG26" s="58">
        <v>65</v>
      </c>
      <c r="AH26" s="58">
        <v>344</v>
      </c>
      <c r="AI26" s="58">
        <v>276</v>
      </c>
      <c r="AJ26" s="59">
        <v>228</v>
      </c>
      <c r="AK26" s="58">
        <v>272</v>
      </c>
      <c r="AL26" s="58">
        <v>83</v>
      </c>
      <c r="AM26" s="58">
        <v>234</v>
      </c>
      <c r="AN26" s="58">
        <v>238</v>
      </c>
      <c r="AO26" s="58">
        <v>238</v>
      </c>
      <c r="AP26" s="77">
        <v>200</v>
      </c>
      <c r="AQ26" s="77">
        <v>247</v>
      </c>
      <c r="AR26" s="77">
        <v>262</v>
      </c>
      <c r="AS26" s="77">
        <v>136</v>
      </c>
      <c r="AT26" s="77">
        <v>169</v>
      </c>
      <c r="AU26" s="77">
        <v>195</v>
      </c>
      <c r="AV26" s="76">
        <v>160</v>
      </c>
      <c r="AW26" s="76">
        <v>154</v>
      </c>
      <c r="AX26" s="76">
        <v>181</v>
      </c>
      <c r="AY26" s="76">
        <v>211</v>
      </c>
      <c r="AZ26" s="76">
        <f>75+107</f>
        <v>182</v>
      </c>
      <c r="BA26" s="165"/>
    </row>
    <row r="27" spans="1:53">
      <c r="A27" s="124"/>
      <c r="B27" s="138"/>
      <c r="C27" s="108"/>
      <c r="D27" s="108"/>
      <c r="E27" s="99"/>
      <c r="F27" s="99"/>
      <c r="G27" s="99"/>
      <c r="H27" s="95" t="s">
        <v>67</v>
      </c>
      <c r="I27" s="95"/>
      <c r="J27" s="95"/>
      <c r="K27" s="95"/>
      <c r="L27" s="95"/>
      <c r="M27" s="95"/>
      <c r="N27" s="95"/>
      <c r="O27" s="95"/>
      <c r="P27" s="95"/>
      <c r="Q27" s="59">
        <v>55</v>
      </c>
      <c r="R27" s="58">
        <v>124</v>
      </c>
      <c r="S27" s="58">
        <v>148</v>
      </c>
      <c r="T27" s="59">
        <v>204</v>
      </c>
      <c r="U27" s="58">
        <v>76</v>
      </c>
      <c r="V27" s="58">
        <v>101</v>
      </c>
      <c r="W27" s="59">
        <v>64</v>
      </c>
      <c r="X27" s="58">
        <v>157</v>
      </c>
      <c r="Y27" s="58">
        <v>280</v>
      </c>
      <c r="Z27" s="59">
        <v>55</v>
      </c>
      <c r="AA27" s="58">
        <v>156</v>
      </c>
      <c r="AB27" s="58">
        <v>206</v>
      </c>
      <c r="AC27" s="58">
        <v>101</v>
      </c>
      <c r="AD27" s="58">
        <v>154</v>
      </c>
      <c r="AE27" s="58">
        <v>235</v>
      </c>
      <c r="AF27" s="59">
        <v>206</v>
      </c>
      <c r="AG27" s="58">
        <v>70</v>
      </c>
      <c r="AH27" s="58">
        <v>164</v>
      </c>
      <c r="AI27" s="58">
        <v>166</v>
      </c>
      <c r="AJ27" s="59">
        <v>216</v>
      </c>
      <c r="AK27" s="58">
        <v>124</v>
      </c>
      <c r="AL27" s="58">
        <v>47</v>
      </c>
      <c r="AM27" s="58">
        <v>205</v>
      </c>
      <c r="AN27" s="58">
        <v>215</v>
      </c>
      <c r="AO27" s="58">
        <v>289</v>
      </c>
      <c r="AP27" s="77">
        <v>266</v>
      </c>
      <c r="AQ27" s="77">
        <v>161</v>
      </c>
      <c r="AR27" s="77">
        <v>197</v>
      </c>
      <c r="AS27" s="77">
        <v>172</v>
      </c>
      <c r="AT27" s="77">
        <v>145</v>
      </c>
      <c r="AU27" s="77">
        <v>156</v>
      </c>
      <c r="AV27" s="76">
        <v>141</v>
      </c>
      <c r="AW27" s="76">
        <v>125</v>
      </c>
      <c r="AX27" s="76">
        <v>193</v>
      </c>
      <c r="AY27" s="76">
        <v>212</v>
      </c>
      <c r="AZ27" s="76">
        <v>181</v>
      </c>
      <c r="BA27" s="165"/>
    </row>
    <row r="28" spans="1:53">
      <c r="A28" s="124"/>
      <c r="B28" s="138"/>
      <c r="C28" s="108"/>
      <c r="D28" s="108"/>
      <c r="E28" s="99"/>
      <c r="F28" s="99"/>
      <c r="G28" s="99"/>
      <c r="H28" s="95" t="s">
        <v>68</v>
      </c>
      <c r="I28" s="95"/>
      <c r="J28" s="95"/>
      <c r="K28" s="95"/>
      <c r="L28" s="95"/>
      <c r="M28" s="95"/>
      <c r="N28" s="95"/>
      <c r="O28" s="95"/>
      <c r="P28" s="95"/>
      <c r="Q28" s="59">
        <v>1</v>
      </c>
      <c r="R28" s="58">
        <v>162</v>
      </c>
      <c r="S28" s="58">
        <v>130</v>
      </c>
      <c r="T28" s="59">
        <v>157</v>
      </c>
      <c r="U28" s="58">
        <v>75</v>
      </c>
      <c r="V28" s="58">
        <v>150</v>
      </c>
      <c r="W28" s="59">
        <v>46</v>
      </c>
      <c r="X28" s="58">
        <v>106</v>
      </c>
      <c r="Y28" s="58">
        <v>165</v>
      </c>
      <c r="Z28" s="59">
        <v>28</v>
      </c>
      <c r="AA28" s="58">
        <v>128</v>
      </c>
      <c r="AB28" s="58">
        <v>207</v>
      </c>
      <c r="AC28" s="58">
        <v>262</v>
      </c>
      <c r="AD28" s="58">
        <v>262</v>
      </c>
      <c r="AE28" s="58">
        <v>252</v>
      </c>
      <c r="AF28" s="59">
        <v>236</v>
      </c>
      <c r="AG28" s="58">
        <v>60</v>
      </c>
      <c r="AH28" s="58">
        <v>250</v>
      </c>
      <c r="AI28" s="58">
        <v>248</v>
      </c>
      <c r="AJ28" s="59">
        <v>241</v>
      </c>
      <c r="AK28" s="58">
        <v>164</v>
      </c>
      <c r="AL28" s="58">
        <v>130</v>
      </c>
      <c r="AM28" s="58">
        <v>259</v>
      </c>
      <c r="AN28" s="58">
        <v>143</v>
      </c>
      <c r="AO28" s="58">
        <v>213</v>
      </c>
      <c r="AP28" s="77">
        <v>358</v>
      </c>
      <c r="AQ28" s="77">
        <v>62</v>
      </c>
      <c r="AR28" s="77">
        <v>125</v>
      </c>
      <c r="AS28" s="77">
        <v>74</v>
      </c>
      <c r="AT28" s="77">
        <v>135</v>
      </c>
      <c r="AU28" s="77">
        <v>154</v>
      </c>
      <c r="AV28" s="76">
        <v>217</v>
      </c>
      <c r="AW28" s="76">
        <v>137</v>
      </c>
      <c r="AX28" s="76">
        <v>197</v>
      </c>
      <c r="AY28" s="76">
        <v>213</v>
      </c>
      <c r="AZ28" s="76">
        <v>205</v>
      </c>
      <c r="BA28" s="165"/>
    </row>
    <row r="29" spans="1:53">
      <c r="A29" s="124"/>
      <c r="B29" s="138"/>
      <c r="C29" s="108"/>
      <c r="D29" s="108"/>
      <c r="E29" s="99"/>
      <c r="F29" s="99"/>
      <c r="G29" s="99"/>
      <c r="H29" s="95" t="s">
        <v>69</v>
      </c>
      <c r="I29" s="95"/>
      <c r="J29" s="95"/>
      <c r="K29" s="95"/>
      <c r="L29" s="95"/>
      <c r="M29" s="95"/>
      <c r="N29" s="95"/>
      <c r="O29" s="95"/>
      <c r="P29" s="95"/>
      <c r="Q29" s="59">
        <v>112</v>
      </c>
      <c r="R29" s="58">
        <v>182</v>
      </c>
      <c r="S29" s="58">
        <v>106</v>
      </c>
      <c r="T29" s="59">
        <v>113</v>
      </c>
      <c r="U29" s="58">
        <v>82</v>
      </c>
      <c r="V29" s="58">
        <v>133</v>
      </c>
      <c r="W29" s="59">
        <v>45</v>
      </c>
      <c r="X29" s="58">
        <v>179</v>
      </c>
      <c r="Y29" s="58">
        <v>249</v>
      </c>
      <c r="Z29" s="59">
        <v>36</v>
      </c>
      <c r="AA29" s="58">
        <v>123</v>
      </c>
      <c r="AB29" s="58">
        <v>232</v>
      </c>
      <c r="AC29" s="58">
        <v>244</v>
      </c>
      <c r="AD29" s="58">
        <v>237</v>
      </c>
      <c r="AE29" s="58">
        <v>295</v>
      </c>
      <c r="AF29" s="59">
        <v>214</v>
      </c>
      <c r="AG29" s="58">
        <v>75</v>
      </c>
      <c r="AH29" s="58">
        <v>224</v>
      </c>
      <c r="AI29" s="58">
        <v>323</v>
      </c>
      <c r="AJ29" s="59">
        <v>247</v>
      </c>
      <c r="AK29" s="58">
        <v>197</v>
      </c>
      <c r="AL29" s="58">
        <v>71</v>
      </c>
      <c r="AM29" s="58">
        <v>196</v>
      </c>
      <c r="AN29" s="58">
        <v>64</v>
      </c>
      <c r="AO29" s="58">
        <v>223</v>
      </c>
      <c r="AP29" s="77">
        <v>255</v>
      </c>
      <c r="AQ29" s="77">
        <v>248</v>
      </c>
      <c r="AR29" s="77">
        <v>264</v>
      </c>
      <c r="AS29" s="77">
        <v>141</v>
      </c>
      <c r="AT29" s="77">
        <v>205</v>
      </c>
      <c r="AU29" s="77">
        <v>193</v>
      </c>
      <c r="AV29" s="76">
        <v>187</v>
      </c>
      <c r="AW29" s="76">
        <v>200</v>
      </c>
      <c r="AX29" s="76">
        <v>231</v>
      </c>
      <c r="AY29" s="76">
        <v>225</v>
      </c>
      <c r="AZ29" s="76">
        <v>236</v>
      </c>
      <c r="BA29" s="165"/>
    </row>
    <row r="30" spans="1:53">
      <c r="A30" s="124"/>
      <c r="B30" s="138"/>
      <c r="C30" s="108"/>
      <c r="D30" s="108"/>
      <c r="E30" s="99"/>
      <c r="F30" s="99"/>
      <c r="G30" s="99"/>
      <c r="H30" s="95" t="s">
        <v>70</v>
      </c>
      <c r="I30" s="95"/>
      <c r="J30" s="95"/>
      <c r="K30" s="95"/>
      <c r="L30" s="95"/>
      <c r="M30" s="95"/>
      <c r="N30" s="95"/>
      <c r="O30" s="95"/>
      <c r="P30" s="95"/>
      <c r="Q30" s="59">
        <v>17</v>
      </c>
      <c r="R30" s="58">
        <v>115</v>
      </c>
      <c r="S30" s="58">
        <v>132</v>
      </c>
      <c r="T30" s="59">
        <v>137</v>
      </c>
      <c r="U30" s="58">
        <v>66</v>
      </c>
      <c r="V30" s="58">
        <v>89</v>
      </c>
      <c r="W30" s="59">
        <v>46</v>
      </c>
      <c r="X30" s="58">
        <v>108</v>
      </c>
      <c r="Y30" s="58">
        <v>205</v>
      </c>
      <c r="Z30" s="59">
        <v>8</v>
      </c>
      <c r="AA30" s="58">
        <v>130</v>
      </c>
      <c r="AB30" s="58">
        <v>134</v>
      </c>
      <c r="AC30" s="58">
        <v>232</v>
      </c>
      <c r="AD30" s="58">
        <v>218</v>
      </c>
      <c r="AE30" s="58">
        <v>244</v>
      </c>
      <c r="AF30" s="59">
        <v>154</v>
      </c>
      <c r="AG30" s="58">
        <v>98</v>
      </c>
      <c r="AH30" s="58">
        <v>287</v>
      </c>
      <c r="AI30" s="58">
        <v>267</v>
      </c>
      <c r="AJ30" s="59">
        <v>234</v>
      </c>
      <c r="AK30" s="58">
        <v>189</v>
      </c>
      <c r="AL30" s="58">
        <v>126</v>
      </c>
      <c r="AM30" s="58">
        <v>264</v>
      </c>
      <c r="AN30" s="58">
        <v>275</v>
      </c>
      <c r="AO30" s="58">
        <v>208</v>
      </c>
      <c r="AP30" s="77">
        <v>265</v>
      </c>
      <c r="AQ30" s="77">
        <v>273</v>
      </c>
      <c r="AR30" s="77">
        <v>170</v>
      </c>
      <c r="AS30" s="77">
        <v>69</v>
      </c>
      <c r="AT30" s="77">
        <v>181</v>
      </c>
      <c r="AU30" s="77">
        <v>182</v>
      </c>
      <c r="AV30" s="76">
        <v>130</v>
      </c>
      <c r="AW30" s="76">
        <v>170</v>
      </c>
      <c r="AX30" s="76">
        <v>216</v>
      </c>
      <c r="AY30" s="76">
        <v>203</v>
      </c>
      <c r="AZ30" s="76">
        <v>211</v>
      </c>
      <c r="BA30" s="165"/>
    </row>
    <row r="31" spans="1:53">
      <c r="A31" s="124"/>
      <c r="B31" s="138"/>
      <c r="C31" s="108"/>
      <c r="D31" s="108"/>
      <c r="E31" s="99"/>
      <c r="F31" s="99"/>
      <c r="G31" s="99"/>
      <c r="H31" s="95" t="s">
        <v>71</v>
      </c>
      <c r="I31" s="95"/>
      <c r="J31" s="95"/>
      <c r="K31" s="95"/>
      <c r="L31" s="95"/>
      <c r="M31" s="95"/>
      <c r="N31" s="95"/>
      <c r="O31" s="95"/>
      <c r="P31" s="95"/>
      <c r="Q31" s="59">
        <v>28</v>
      </c>
      <c r="R31" s="58">
        <v>107</v>
      </c>
      <c r="S31" s="58">
        <v>78</v>
      </c>
      <c r="T31" s="59">
        <v>131</v>
      </c>
      <c r="U31" s="58">
        <v>58</v>
      </c>
      <c r="V31" s="58">
        <v>111</v>
      </c>
      <c r="W31" s="59">
        <v>10</v>
      </c>
      <c r="X31" s="58">
        <v>144</v>
      </c>
      <c r="Y31" s="58">
        <v>173</v>
      </c>
      <c r="Z31" s="59">
        <v>47</v>
      </c>
      <c r="AA31" s="58">
        <v>185</v>
      </c>
      <c r="AB31" s="58">
        <v>152</v>
      </c>
      <c r="AC31" s="58">
        <v>207</v>
      </c>
      <c r="AD31" s="58">
        <v>210</v>
      </c>
      <c r="AE31" s="58">
        <v>394</v>
      </c>
      <c r="AF31" s="59">
        <v>248</v>
      </c>
      <c r="AG31" s="58">
        <v>61</v>
      </c>
      <c r="AH31" s="58">
        <v>363</v>
      </c>
      <c r="AI31" s="58">
        <v>321</v>
      </c>
      <c r="AJ31" s="59">
        <v>329</v>
      </c>
      <c r="AK31" s="58">
        <v>272</v>
      </c>
      <c r="AL31" s="58">
        <v>118</v>
      </c>
      <c r="AM31" s="58">
        <v>360</v>
      </c>
      <c r="AN31" s="58">
        <v>413</v>
      </c>
      <c r="AO31" s="58">
        <v>297</v>
      </c>
      <c r="AP31" s="77">
        <v>353</v>
      </c>
      <c r="AQ31" s="77">
        <v>314</v>
      </c>
      <c r="AR31" s="77">
        <v>355</v>
      </c>
      <c r="AS31" s="77">
        <v>124</v>
      </c>
      <c r="AT31" s="77">
        <v>234</v>
      </c>
      <c r="AU31" s="77">
        <v>239</v>
      </c>
      <c r="AV31" s="76">
        <v>157</v>
      </c>
      <c r="AW31" s="76">
        <v>210</v>
      </c>
      <c r="AX31" s="76">
        <v>219</v>
      </c>
      <c r="AY31" s="76">
        <v>240</v>
      </c>
      <c r="AZ31" s="76">
        <v>215</v>
      </c>
      <c r="BA31" s="165"/>
    </row>
    <row r="32" spans="1:53">
      <c r="A32" s="124"/>
      <c r="B32" s="138"/>
      <c r="C32" s="108"/>
      <c r="D32" s="108"/>
      <c r="E32" s="99"/>
      <c r="F32" s="99"/>
      <c r="G32" s="99"/>
      <c r="H32" s="95" t="s">
        <v>72</v>
      </c>
      <c r="I32" s="95"/>
      <c r="J32" s="95"/>
      <c r="K32" s="95"/>
      <c r="L32" s="95"/>
      <c r="M32" s="95"/>
      <c r="N32" s="95"/>
      <c r="O32" s="95"/>
      <c r="P32" s="95"/>
      <c r="Q32" s="59">
        <v>0</v>
      </c>
      <c r="R32" s="58">
        <v>16</v>
      </c>
      <c r="S32" s="58">
        <v>39</v>
      </c>
      <c r="T32" s="59">
        <v>86</v>
      </c>
      <c r="U32" s="58">
        <v>40</v>
      </c>
      <c r="V32" s="58">
        <v>81</v>
      </c>
      <c r="W32" s="59">
        <v>51</v>
      </c>
      <c r="X32" s="58">
        <v>142</v>
      </c>
      <c r="Y32" s="58">
        <v>193</v>
      </c>
      <c r="Z32" s="59">
        <v>35</v>
      </c>
      <c r="AA32" s="58">
        <v>121</v>
      </c>
      <c r="AB32" s="58">
        <v>134</v>
      </c>
      <c r="AC32" s="58">
        <v>191</v>
      </c>
      <c r="AD32" s="58">
        <v>216</v>
      </c>
      <c r="AE32" s="58">
        <v>240</v>
      </c>
      <c r="AF32" s="59">
        <v>205</v>
      </c>
      <c r="AG32" s="58">
        <v>119</v>
      </c>
      <c r="AH32" s="58">
        <v>126</v>
      </c>
      <c r="AI32" s="58">
        <v>174</v>
      </c>
      <c r="AJ32" s="59">
        <v>159</v>
      </c>
      <c r="AK32" s="58">
        <v>126</v>
      </c>
      <c r="AL32" s="58">
        <v>122</v>
      </c>
      <c r="AM32" s="58">
        <v>204</v>
      </c>
      <c r="AN32" s="58">
        <v>242</v>
      </c>
      <c r="AO32" s="58">
        <v>255</v>
      </c>
      <c r="AP32" s="77">
        <v>270</v>
      </c>
      <c r="AQ32" s="77">
        <v>214</v>
      </c>
      <c r="AR32" s="77">
        <v>227</v>
      </c>
      <c r="AS32" s="77">
        <v>166</v>
      </c>
      <c r="AT32" s="77">
        <v>157</v>
      </c>
      <c r="AU32" s="77">
        <v>190</v>
      </c>
      <c r="AV32" s="76">
        <v>125</v>
      </c>
      <c r="AW32" s="76">
        <v>157</v>
      </c>
      <c r="AX32" s="76">
        <v>191</v>
      </c>
      <c r="AY32" s="76">
        <v>214</v>
      </c>
      <c r="AZ32" s="76">
        <v>210</v>
      </c>
      <c r="BA32" s="165"/>
    </row>
    <row r="33" spans="1:53">
      <c r="A33" s="124"/>
      <c r="B33" s="138"/>
      <c r="C33" s="108"/>
      <c r="D33" s="108"/>
      <c r="E33" s="99"/>
      <c r="F33" s="99"/>
      <c r="G33" s="99"/>
      <c r="H33" s="95" t="s">
        <v>73</v>
      </c>
      <c r="I33" s="95"/>
      <c r="J33" s="95"/>
      <c r="K33" s="95"/>
      <c r="L33" s="95"/>
      <c r="M33" s="95"/>
      <c r="N33" s="95"/>
      <c r="O33" s="95"/>
      <c r="P33" s="95"/>
      <c r="Q33" s="59">
        <v>0</v>
      </c>
      <c r="R33" s="58">
        <v>68</v>
      </c>
      <c r="S33" s="58">
        <v>80</v>
      </c>
      <c r="T33" s="59">
        <v>46</v>
      </c>
      <c r="U33" s="58">
        <v>21</v>
      </c>
      <c r="V33" s="58">
        <v>45</v>
      </c>
      <c r="W33" s="59">
        <v>14</v>
      </c>
      <c r="X33" s="58">
        <v>232</v>
      </c>
      <c r="Y33" s="58">
        <v>131</v>
      </c>
      <c r="Z33" s="59">
        <v>47</v>
      </c>
      <c r="AA33" s="58">
        <v>82</v>
      </c>
      <c r="AB33" s="58">
        <v>123</v>
      </c>
      <c r="AC33" s="58">
        <v>122</v>
      </c>
      <c r="AD33" s="58">
        <v>125</v>
      </c>
      <c r="AE33" s="58">
        <v>224</v>
      </c>
      <c r="AF33" s="59">
        <v>92</v>
      </c>
      <c r="AG33" s="58">
        <v>68</v>
      </c>
      <c r="AH33" s="58">
        <v>216</v>
      </c>
      <c r="AI33" s="58">
        <v>258</v>
      </c>
      <c r="AJ33" s="59">
        <v>175</v>
      </c>
      <c r="AK33" s="58">
        <v>0</v>
      </c>
      <c r="AL33" s="58">
        <v>77</v>
      </c>
      <c r="AM33" s="58">
        <v>61</v>
      </c>
      <c r="AN33" s="58">
        <v>99</v>
      </c>
      <c r="AO33" s="58">
        <v>433</v>
      </c>
      <c r="AP33" s="77">
        <v>208</v>
      </c>
      <c r="AQ33" s="77">
        <v>122</v>
      </c>
      <c r="AR33" s="77">
        <v>355</v>
      </c>
      <c r="AS33" s="77">
        <v>114</v>
      </c>
      <c r="AT33" s="77">
        <v>162</v>
      </c>
      <c r="AU33" s="77">
        <v>213</v>
      </c>
      <c r="AV33" s="76">
        <v>120</v>
      </c>
      <c r="AW33" s="76">
        <v>191</v>
      </c>
      <c r="AX33" s="76">
        <v>181</v>
      </c>
      <c r="AY33" s="76">
        <v>209</v>
      </c>
      <c r="AZ33" s="76">
        <v>209</v>
      </c>
      <c r="BA33" s="165"/>
    </row>
    <row r="34" spans="1:53">
      <c r="A34" s="124"/>
      <c r="B34" s="138"/>
      <c r="C34" s="108"/>
      <c r="D34" s="108"/>
      <c r="E34" s="99"/>
      <c r="F34" s="99"/>
      <c r="G34" s="99"/>
      <c r="H34" s="95" t="s">
        <v>74</v>
      </c>
      <c r="I34" s="95"/>
      <c r="J34" s="95"/>
      <c r="K34" s="95"/>
      <c r="L34" s="95"/>
      <c r="M34" s="95"/>
      <c r="N34" s="95"/>
      <c r="O34" s="95"/>
      <c r="P34" s="95"/>
      <c r="Q34" s="59">
        <v>31</v>
      </c>
      <c r="R34" s="58">
        <v>102</v>
      </c>
      <c r="S34" s="58">
        <v>88</v>
      </c>
      <c r="T34" s="59">
        <v>162</v>
      </c>
      <c r="U34" s="58">
        <v>54</v>
      </c>
      <c r="V34" s="58">
        <v>94</v>
      </c>
      <c r="W34" s="59">
        <v>62</v>
      </c>
      <c r="X34" s="58">
        <v>179</v>
      </c>
      <c r="Y34" s="58">
        <v>178</v>
      </c>
      <c r="Z34" s="59">
        <v>38</v>
      </c>
      <c r="AA34" s="58">
        <v>132</v>
      </c>
      <c r="AB34" s="58">
        <v>160</v>
      </c>
      <c r="AC34" s="58">
        <v>115</v>
      </c>
      <c r="AD34" s="58">
        <v>271</v>
      </c>
      <c r="AE34" s="58">
        <v>166</v>
      </c>
      <c r="AF34" s="59">
        <v>145</v>
      </c>
      <c r="AG34" s="58">
        <v>38</v>
      </c>
      <c r="AH34" s="58">
        <v>111</v>
      </c>
      <c r="AI34" s="58">
        <v>32</v>
      </c>
      <c r="AJ34" s="59">
        <v>225</v>
      </c>
      <c r="AK34" s="58">
        <v>85</v>
      </c>
      <c r="AL34" s="58">
        <v>0</v>
      </c>
      <c r="AM34" s="58">
        <v>0</v>
      </c>
      <c r="AN34" s="58">
        <v>0</v>
      </c>
      <c r="AO34" s="58">
        <v>193</v>
      </c>
      <c r="AP34" s="77">
        <v>0</v>
      </c>
      <c r="AQ34" s="77">
        <v>0</v>
      </c>
      <c r="AR34" s="77"/>
      <c r="AS34" s="77"/>
      <c r="AT34" s="77"/>
      <c r="AU34" s="77"/>
      <c r="AV34" s="77"/>
      <c r="AW34" s="76"/>
      <c r="AX34" s="76"/>
      <c r="AY34" s="77">
        <v>0</v>
      </c>
      <c r="AZ34" s="76"/>
      <c r="BA34" s="165"/>
    </row>
    <row r="35" spans="1:53">
      <c r="A35" s="124"/>
      <c r="B35" s="139"/>
      <c r="C35" s="121"/>
      <c r="D35" s="121"/>
      <c r="E35" s="99"/>
      <c r="F35" s="99"/>
      <c r="G35" s="99"/>
      <c r="H35" s="95" t="s">
        <v>75</v>
      </c>
      <c r="I35" s="95"/>
      <c r="J35" s="95"/>
      <c r="K35" s="95"/>
      <c r="L35" s="95"/>
      <c r="M35" s="95"/>
      <c r="N35" s="95"/>
      <c r="O35" s="95"/>
      <c r="P35" s="95"/>
      <c r="Q35" s="59">
        <v>61</v>
      </c>
      <c r="R35" s="58">
        <v>153</v>
      </c>
      <c r="S35" s="58">
        <v>158</v>
      </c>
      <c r="T35" s="59">
        <v>258</v>
      </c>
      <c r="U35" s="58">
        <v>90</v>
      </c>
      <c r="V35" s="58">
        <v>131</v>
      </c>
      <c r="W35" s="59">
        <v>140</v>
      </c>
      <c r="X35" s="58">
        <v>186</v>
      </c>
      <c r="Y35" s="58">
        <v>262</v>
      </c>
      <c r="Z35" s="59">
        <v>36</v>
      </c>
      <c r="AA35" s="58">
        <v>203</v>
      </c>
      <c r="AB35" s="58">
        <v>224</v>
      </c>
      <c r="AC35" s="58">
        <v>286</v>
      </c>
      <c r="AD35" s="58">
        <v>269</v>
      </c>
      <c r="AE35" s="58">
        <v>193</v>
      </c>
      <c r="AF35" s="59">
        <v>164</v>
      </c>
      <c r="AG35" s="58">
        <v>59</v>
      </c>
      <c r="AH35" s="58">
        <v>281</v>
      </c>
      <c r="AI35" s="58">
        <v>438</v>
      </c>
      <c r="AJ35" s="59">
        <v>407</v>
      </c>
      <c r="AK35" s="58">
        <v>292</v>
      </c>
      <c r="AL35" s="58">
        <v>258</v>
      </c>
      <c r="AM35" s="58">
        <v>376</v>
      </c>
      <c r="AN35" s="58">
        <v>378</v>
      </c>
      <c r="AO35" s="58">
        <v>447</v>
      </c>
      <c r="AP35" s="78">
        <v>319</v>
      </c>
      <c r="AQ35" s="78">
        <v>348</v>
      </c>
      <c r="AR35" s="78">
        <f>278+214</f>
        <v>492</v>
      </c>
      <c r="AS35" s="78">
        <v>273</v>
      </c>
      <c r="AT35" s="78">
        <v>275</v>
      </c>
      <c r="AU35" s="78">
        <f>194+186</f>
        <v>380</v>
      </c>
      <c r="AV35" s="78">
        <v>261</v>
      </c>
      <c r="AW35" s="76">
        <v>318</v>
      </c>
      <c r="AX35" s="76">
        <v>368</v>
      </c>
      <c r="AY35" s="77">
        <v>432</v>
      </c>
      <c r="AZ35" s="76">
        <v>412</v>
      </c>
      <c r="BA35" s="166"/>
    </row>
    <row r="36" spans="1:53">
      <c r="A36" s="124"/>
      <c r="B36" s="114">
        <v>14</v>
      </c>
      <c r="C36" s="115" t="s">
        <v>76</v>
      </c>
      <c r="D36" s="115" t="s">
        <v>77</v>
      </c>
      <c r="E36" s="99" t="s">
        <v>17</v>
      </c>
      <c r="F36" s="99" t="s">
        <v>18</v>
      </c>
      <c r="G36" s="99" t="s">
        <v>47</v>
      </c>
      <c r="H36" s="21" t="s">
        <v>23</v>
      </c>
      <c r="I36" s="61">
        <v>0.95</v>
      </c>
      <c r="J36" s="62">
        <f>I36</f>
        <v>0.95</v>
      </c>
      <c r="K36" s="24" t="s">
        <v>21</v>
      </c>
      <c r="L36" s="24" t="s">
        <v>22</v>
      </c>
      <c r="M36" s="24" t="s">
        <v>21</v>
      </c>
      <c r="N36" s="62">
        <f>P36</f>
        <v>1</v>
      </c>
      <c r="O36" s="25" t="s">
        <v>20</v>
      </c>
      <c r="P36" s="63">
        <v>1</v>
      </c>
      <c r="Q36" s="64">
        <f t="shared" ref="Q36:AZ36" si="8">AVERAGEIF(Q37:Q47,"&lt;&gt;0",Q37:Q47)</f>
        <v>0.16202427364708066</v>
      </c>
      <c r="R36" s="64">
        <f t="shared" si="8"/>
        <v>0.47913343965975552</v>
      </c>
      <c r="S36" s="64">
        <f t="shared" si="8"/>
        <v>0.61098935786435793</v>
      </c>
      <c r="T36" s="64">
        <f t="shared" si="8"/>
        <v>0.54912667546357385</v>
      </c>
      <c r="U36" s="64">
        <f t="shared" si="8"/>
        <v>0.42470862470862464</v>
      </c>
      <c r="V36" s="64">
        <f t="shared" si="8"/>
        <v>0.55305929772841533</v>
      </c>
      <c r="W36" s="64">
        <f t="shared" si="8"/>
        <v>0.47424242424242424</v>
      </c>
      <c r="X36" s="64">
        <f t="shared" si="8"/>
        <v>0.8943181818181819</v>
      </c>
      <c r="Y36" s="64">
        <f t="shared" si="8"/>
        <v>0.96236677552467031</v>
      </c>
      <c r="Z36" s="64">
        <f t="shared" si="8"/>
        <v>0.61376262626262623</v>
      </c>
      <c r="AA36" s="64">
        <f t="shared" si="8"/>
        <v>0.87275779775779772</v>
      </c>
      <c r="AB36" s="64">
        <f t="shared" si="8"/>
        <v>1.0002062820077526</v>
      </c>
      <c r="AC36" s="64">
        <f t="shared" si="8"/>
        <v>1.0669950555979968</v>
      </c>
      <c r="AD36" s="64">
        <f t="shared" si="8"/>
        <v>1.3135867604617604</v>
      </c>
      <c r="AE36" s="64">
        <f t="shared" si="8"/>
        <v>1.1630485527544352</v>
      </c>
      <c r="AF36" s="64">
        <f t="shared" si="8"/>
        <v>0.93315033772921474</v>
      </c>
      <c r="AG36" s="64">
        <f t="shared" si="8"/>
        <v>0.61422914207005119</v>
      </c>
      <c r="AH36" s="64">
        <f t="shared" si="8"/>
        <v>1.3959235209235212</v>
      </c>
      <c r="AI36" s="64">
        <f t="shared" si="8"/>
        <v>1.6398254523254523</v>
      </c>
      <c r="AJ36" s="64">
        <f t="shared" si="8"/>
        <v>1.3242655016552076</v>
      </c>
      <c r="AK36" s="64">
        <f t="shared" si="8"/>
        <v>1.3459044774669777</v>
      </c>
      <c r="AL36" s="64">
        <f t="shared" si="8"/>
        <v>1.4405572808833678</v>
      </c>
      <c r="AM36" s="64">
        <f t="shared" si="8"/>
        <v>1.3199999999999998</v>
      </c>
      <c r="AN36" s="64">
        <f t="shared" si="8"/>
        <v>1.5683785597572364</v>
      </c>
      <c r="AO36" s="64">
        <f t="shared" si="8"/>
        <v>2.1659779614325072</v>
      </c>
      <c r="AP36" s="64">
        <f t="shared" si="8"/>
        <v>1.3781556372549022</v>
      </c>
      <c r="AQ36" s="64">
        <f t="shared" si="8"/>
        <v>1.2106247078228503</v>
      </c>
      <c r="AR36" s="64">
        <f t="shared" si="8"/>
        <v>1.5195120851370851</v>
      </c>
      <c r="AS36" s="64">
        <f t="shared" si="8"/>
        <v>1.0128156565656565</v>
      </c>
      <c r="AT36" s="64">
        <f t="shared" si="8"/>
        <v>1.0084394078144077</v>
      </c>
      <c r="AU36" s="64">
        <f t="shared" si="8"/>
        <v>1.1642113095238096</v>
      </c>
      <c r="AV36" s="64">
        <f t="shared" si="8"/>
        <v>0.81407407407407406</v>
      </c>
      <c r="AW36" s="64">
        <f t="shared" si="8"/>
        <v>1.263582251082251</v>
      </c>
      <c r="AX36" s="64">
        <f t="shared" si="8"/>
        <v>1.1479861111111112</v>
      </c>
      <c r="AY36" s="64">
        <f t="shared" si="8"/>
        <v>1.110702614379085</v>
      </c>
      <c r="AZ36" s="64">
        <f t="shared" si="8"/>
        <v>1.1418981481481481</v>
      </c>
      <c r="BA36" s="60"/>
    </row>
    <row r="37" spans="1:53">
      <c r="A37" s="124"/>
      <c r="B37" s="114"/>
      <c r="C37" s="115"/>
      <c r="D37" s="115"/>
      <c r="E37" s="99"/>
      <c r="F37" s="99"/>
      <c r="G37" s="99"/>
      <c r="H37" s="111" t="s">
        <v>65</v>
      </c>
      <c r="I37" s="112"/>
      <c r="J37" s="112"/>
      <c r="K37" s="112"/>
      <c r="L37" s="112"/>
      <c r="M37" s="112"/>
      <c r="N37" s="112"/>
      <c r="O37" s="112"/>
      <c r="P37" s="113"/>
      <c r="Q37" s="64">
        <f>(Q25/(($Q$71-Q72)*$L$72))</f>
        <v>6.7460317460317457E-2</v>
      </c>
      <c r="R37" s="64">
        <f t="shared" ref="R37:AC37" si="9">(R25/((R$71-R72)*$L72))</f>
        <v>0.50416666666666665</v>
      </c>
      <c r="S37" s="64">
        <f t="shared" si="9"/>
        <v>0.4375</v>
      </c>
      <c r="T37" s="64">
        <f t="shared" si="9"/>
        <v>0.40476190476190477</v>
      </c>
      <c r="U37" s="64">
        <f t="shared" si="9"/>
        <v>0.60897435897435892</v>
      </c>
      <c r="V37" s="64">
        <f t="shared" si="9"/>
        <v>0.57352941176470584</v>
      </c>
      <c r="W37" s="64">
        <f t="shared" si="9"/>
        <v>0.34848484848484851</v>
      </c>
      <c r="X37" s="64">
        <f t="shared" si="9"/>
        <v>1.0260416666666667</v>
      </c>
      <c r="Y37" s="64">
        <f t="shared" si="9"/>
        <v>1.0462962962962963</v>
      </c>
      <c r="Z37" s="64">
        <f t="shared" si="9"/>
        <v>0.33333333333333331</v>
      </c>
      <c r="AA37" s="64">
        <f t="shared" si="9"/>
        <v>0.84444444444444444</v>
      </c>
      <c r="AB37" s="64">
        <f t="shared" si="9"/>
        <v>1.2156862745098038</v>
      </c>
      <c r="AC37" s="64">
        <f t="shared" si="9"/>
        <v>1.3277777777777777</v>
      </c>
      <c r="AD37" s="64">
        <f>(AD25/((AD71-AD72)*$L72))</f>
        <v>1.4010416666666667</v>
      </c>
      <c r="AE37" s="64">
        <f>(AE25/((AE71-AE72)*$L72))</f>
        <v>1.0555555555555556</v>
      </c>
      <c r="AF37" s="64">
        <f t="shared" ref="AF37:AL47" si="10">(AF25/((AF$71-AF72)*$L72))</f>
        <v>0.86274509803921573</v>
      </c>
      <c r="AG37" s="64">
        <f t="shared" si="10"/>
        <v>0.78030303030303028</v>
      </c>
      <c r="AH37" s="64">
        <f t="shared" si="10"/>
        <v>1.1777777777777778</v>
      </c>
      <c r="AI37" s="64">
        <f t="shared" si="10"/>
        <v>1.375</v>
      </c>
      <c r="AJ37" s="64">
        <f t="shared" si="10"/>
        <v>1.3229166666666667</v>
      </c>
      <c r="AK37" s="64">
        <f t="shared" si="10"/>
        <v>1.4294871794871795</v>
      </c>
      <c r="AL37" s="64">
        <f t="shared" si="10"/>
        <v>0.7142857142857143</v>
      </c>
      <c r="AM37" s="64">
        <v>0.48</v>
      </c>
      <c r="AN37" s="64">
        <f t="shared" ref="AN37:AZ37" si="11">(AN25/((AN$71-AN72)*$L72))</f>
        <v>1.45</v>
      </c>
      <c r="AO37" s="64">
        <f t="shared" si="11"/>
        <v>1.453125</v>
      </c>
      <c r="AP37" s="64">
        <f t="shared" si="11"/>
        <v>1.4166666666666667</v>
      </c>
      <c r="AQ37" s="64">
        <f t="shared" si="11"/>
        <v>1.5705128205128205</v>
      </c>
      <c r="AR37" s="64">
        <f t="shared" si="11"/>
        <v>1.5714285714285714</v>
      </c>
      <c r="AS37" s="64">
        <f t="shared" si="11"/>
        <v>0.97916666666666663</v>
      </c>
      <c r="AT37" s="64">
        <f t="shared" si="11"/>
        <v>1.1277777777777778</v>
      </c>
      <c r="AU37" s="64">
        <f t="shared" si="11"/>
        <v>1.0833333333333333</v>
      </c>
      <c r="AV37" s="64">
        <f t="shared" si="11"/>
        <v>0.94907407407407407</v>
      </c>
      <c r="AW37" s="64">
        <f t="shared" si="11"/>
        <v>1.2272727272727273</v>
      </c>
      <c r="AX37" s="64">
        <f t="shared" si="11"/>
        <v>1.1145833333333333</v>
      </c>
      <c r="AY37" s="64">
        <f t="shared" si="11"/>
        <v>1.0462962962962963</v>
      </c>
      <c r="AZ37" s="64">
        <f t="shared" si="11"/>
        <v>1.2916666666666667</v>
      </c>
      <c r="BA37" s="60"/>
    </row>
    <row r="38" spans="1:53">
      <c r="A38" s="124"/>
      <c r="B38" s="114"/>
      <c r="C38" s="115"/>
      <c r="D38" s="115"/>
      <c r="E38" s="99"/>
      <c r="F38" s="99"/>
      <c r="G38" s="99"/>
      <c r="H38" s="100" t="s">
        <v>66</v>
      </c>
      <c r="I38" s="100"/>
      <c r="J38" s="100"/>
      <c r="K38" s="100"/>
      <c r="L38" s="100"/>
      <c r="M38" s="100"/>
      <c r="N38" s="100"/>
      <c r="O38" s="100"/>
      <c r="P38" s="100"/>
      <c r="Q38" s="64">
        <f t="shared" ref="Q38:Q47" si="12">(Q26/(($Q$71-Q73)*$L73))</f>
        <v>0.11842105263157894</v>
      </c>
      <c r="R38" s="64">
        <f t="shared" ref="R38:AC38" si="13">(R26/((R$71-R73)*$L73))</f>
        <v>0.40740740740740738</v>
      </c>
      <c r="S38" s="64">
        <f t="shared" si="13"/>
        <v>0.52083333333333337</v>
      </c>
      <c r="T38" s="64">
        <f t="shared" si="13"/>
        <v>0.38636363636363635</v>
      </c>
      <c r="U38" s="64">
        <f t="shared" si="13"/>
        <v>0.30769230769230771</v>
      </c>
      <c r="V38" s="64">
        <f t="shared" si="13"/>
        <v>0.31944444444444442</v>
      </c>
      <c r="W38" s="64">
        <f t="shared" si="13"/>
        <v>0.42499999999999999</v>
      </c>
      <c r="X38" s="64">
        <f t="shared" si="13"/>
        <v>0.86979166666666663</v>
      </c>
      <c r="Y38" s="64">
        <f t="shared" si="13"/>
        <v>0.94736842105263153</v>
      </c>
      <c r="Z38" s="64">
        <f t="shared" si="13"/>
        <v>0.8125</v>
      </c>
      <c r="AA38" s="64">
        <f t="shared" si="13"/>
        <v>1.0055555555555555</v>
      </c>
      <c r="AB38" s="64">
        <f t="shared" si="13"/>
        <v>0.96354166666666663</v>
      </c>
      <c r="AC38" s="64">
        <f t="shared" si="13"/>
        <v>1.0049019607843137</v>
      </c>
      <c r="AD38" s="64">
        <f t="shared" ref="AD38:AE47" si="14">(AD26/((AD$71-AD73)*$L73))</f>
        <v>1.7</v>
      </c>
      <c r="AE38" s="64">
        <f t="shared" si="14"/>
        <v>0.31481481481481483</v>
      </c>
      <c r="AF38" s="64">
        <f t="shared" si="10"/>
        <v>0.76851851851851849</v>
      </c>
      <c r="AG38" s="64">
        <f t="shared" si="10"/>
        <v>0.49242424242424243</v>
      </c>
      <c r="AH38" s="64">
        <f t="shared" si="10"/>
        <v>1.9111111111111112</v>
      </c>
      <c r="AI38" s="64">
        <f t="shared" si="10"/>
        <v>1.7692307692307692</v>
      </c>
      <c r="AJ38" s="64">
        <f t="shared" si="10"/>
        <v>1.1176470588235294</v>
      </c>
      <c r="AK38" s="64">
        <f t="shared" si="10"/>
        <v>2.0606060606060606</v>
      </c>
      <c r="AL38" s="64">
        <f t="shared" si="10"/>
        <v>1.1527777777777777</v>
      </c>
      <c r="AM38" s="64">
        <v>0.98</v>
      </c>
      <c r="AN38" s="64">
        <f t="shared" ref="AN38:AZ38" si="15">(AN26/((AN$71-AN73)*$L73))</f>
        <v>1.1666666666666667</v>
      </c>
      <c r="AO38" s="64">
        <f t="shared" si="15"/>
        <v>1.2395833333333333</v>
      </c>
      <c r="AP38" s="64">
        <f t="shared" si="15"/>
        <v>1.0416666666666667</v>
      </c>
      <c r="AQ38" s="64">
        <f t="shared" si="15"/>
        <v>1.2107843137254901</v>
      </c>
      <c r="AR38" s="64">
        <f t="shared" si="15"/>
        <v>1.3645833333333333</v>
      </c>
      <c r="AS38" s="64">
        <f t="shared" si="15"/>
        <v>0.94444444444444442</v>
      </c>
      <c r="AT38" s="64">
        <f t="shared" si="15"/>
        <v>0.88020833333333337</v>
      </c>
      <c r="AU38" s="64">
        <f t="shared" si="15"/>
        <v>1.015625</v>
      </c>
      <c r="AV38" s="64">
        <f t="shared" si="15"/>
        <v>0.7407407407407407</v>
      </c>
      <c r="AW38" s="64">
        <f t="shared" si="15"/>
        <v>1.0694444444444444</v>
      </c>
      <c r="AX38" s="64">
        <f t="shared" si="15"/>
        <v>0.94270833333333337</v>
      </c>
      <c r="AY38" s="64">
        <f t="shared" si="15"/>
        <v>0.97685185185185186</v>
      </c>
      <c r="AZ38" s="64">
        <f t="shared" si="15"/>
        <v>1.0833333333333333</v>
      </c>
      <c r="BA38" s="60"/>
    </row>
    <row r="39" spans="1:53">
      <c r="A39" s="124"/>
      <c r="B39" s="114"/>
      <c r="C39" s="115"/>
      <c r="D39" s="115"/>
      <c r="E39" s="99"/>
      <c r="F39" s="99"/>
      <c r="G39" s="99"/>
      <c r="H39" s="100" t="s">
        <v>67</v>
      </c>
      <c r="I39" s="100"/>
      <c r="J39" s="100"/>
      <c r="K39" s="100"/>
      <c r="L39" s="100"/>
      <c r="M39" s="100"/>
      <c r="N39" s="100"/>
      <c r="O39" s="100"/>
      <c r="P39" s="100"/>
      <c r="Q39" s="64">
        <f t="shared" si="12"/>
        <v>0.21825396825396826</v>
      </c>
      <c r="R39" s="64">
        <f t="shared" ref="R39:AC39" si="16">(R27/((R$71-R74)*$L74))</f>
        <v>0.51666666666666672</v>
      </c>
      <c r="S39" s="64">
        <f t="shared" si="16"/>
        <v>0.77083333333333337</v>
      </c>
      <c r="T39" s="64">
        <f t="shared" si="16"/>
        <v>0.77272727272727271</v>
      </c>
      <c r="U39" s="64">
        <f t="shared" si="16"/>
        <v>0.48717948717948717</v>
      </c>
      <c r="V39" s="64">
        <f t="shared" si="16"/>
        <v>0.64743589743589747</v>
      </c>
      <c r="W39" s="64">
        <f t="shared" si="16"/>
        <v>0.48484848484848486</v>
      </c>
      <c r="X39" s="64">
        <f t="shared" si="16"/>
        <v>0.81770833333333337</v>
      </c>
      <c r="Y39" s="64">
        <f t="shared" si="16"/>
        <v>1.2280701754385965</v>
      </c>
      <c r="Z39" s="64">
        <f t="shared" si="16"/>
        <v>0.91666666666666663</v>
      </c>
      <c r="AA39" s="64">
        <f t="shared" si="16"/>
        <v>0.9285714285714286</v>
      </c>
      <c r="AB39" s="64">
        <f t="shared" si="16"/>
        <v>1.0729166666666667</v>
      </c>
      <c r="AC39" s="64">
        <f t="shared" si="16"/>
        <v>0.56111111111111112</v>
      </c>
      <c r="AD39" s="64">
        <f t="shared" si="14"/>
        <v>1.2833333333333334</v>
      </c>
      <c r="AE39" s="64">
        <f t="shared" si="14"/>
        <v>1.087962962962963</v>
      </c>
      <c r="AF39" s="64">
        <f t="shared" si="10"/>
        <v>0.95370370370370372</v>
      </c>
      <c r="AG39" s="64">
        <f t="shared" si="10"/>
        <v>0.53030303030303028</v>
      </c>
      <c r="AH39" s="64">
        <f t="shared" si="10"/>
        <v>0.91111111111111109</v>
      </c>
      <c r="AI39" s="64">
        <f t="shared" si="10"/>
        <v>0.98809523809523814</v>
      </c>
      <c r="AJ39" s="64">
        <f t="shared" si="10"/>
        <v>1.125</v>
      </c>
      <c r="AK39" s="64">
        <f t="shared" si="10"/>
        <v>1.0333333333333334</v>
      </c>
      <c r="AL39" s="64">
        <f t="shared" si="10"/>
        <v>0.78333333333333333</v>
      </c>
      <c r="AM39" s="64">
        <v>0.85</v>
      </c>
      <c r="AN39" s="64">
        <f t="shared" ref="AN39:AZ39" si="17">(AN27/((AN$71-AN74)*$L74))</f>
        <v>1.1197916666666667</v>
      </c>
      <c r="AO39" s="64">
        <f t="shared" si="17"/>
        <v>1.6055555555555556</v>
      </c>
      <c r="AP39" s="64">
        <f t="shared" si="17"/>
        <v>1.303921568627451</v>
      </c>
      <c r="AQ39" s="64">
        <f t="shared" si="17"/>
        <v>0.78921568627450978</v>
      </c>
      <c r="AR39" s="64">
        <f t="shared" si="17"/>
        <v>1.0260416666666667</v>
      </c>
      <c r="AS39" s="64">
        <f t="shared" si="17"/>
        <v>1.1944444444444444</v>
      </c>
      <c r="AT39" s="64">
        <f t="shared" si="17"/>
        <v>0.75520833333333337</v>
      </c>
      <c r="AU39" s="64">
        <f t="shared" si="17"/>
        <v>0.9285714285714286</v>
      </c>
      <c r="AV39" s="64">
        <f t="shared" si="17"/>
        <v>0.65277777777777779</v>
      </c>
      <c r="AW39" s="64">
        <f t="shared" si="17"/>
        <v>0.94696969696969702</v>
      </c>
      <c r="AX39" s="64">
        <f t="shared" si="17"/>
        <v>1.0052083333333333</v>
      </c>
      <c r="AY39" s="64">
        <f t="shared" si="17"/>
        <v>0.98148148148148151</v>
      </c>
      <c r="AZ39" s="64">
        <f t="shared" si="17"/>
        <v>0.94270833333333337</v>
      </c>
      <c r="BA39" s="60"/>
    </row>
    <row r="40" spans="1:53">
      <c r="A40" s="124"/>
      <c r="B40" s="114"/>
      <c r="C40" s="115"/>
      <c r="D40" s="115"/>
      <c r="E40" s="99"/>
      <c r="F40" s="99"/>
      <c r="G40" s="99"/>
      <c r="H40" s="100" t="s">
        <v>68</v>
      </c>
      <c r="I40" s="100"/>
      <c r="J40" s="100"/>
      <c r="K40" s="100"/>
      <c r="L40" s="100"/>
      <c r="M40" s="100"/>
      <c r="N40" s="100"/>
      <c r="O40" s="100"/>
      <c r="P40" s="100"/>
      <c r="Q40" s="64">
        <f t="shared" si="12"/>
        <v>5.9523809523809521E-3</v>
      </c>
      <c r="R40" s="64">
        <f t="shared" ref="R40:AC40" si="18">(R28/((R$71-R75)*$L75))</f>
        <v>0.67500000000000004</v>
      </c>
      <c r="S40" s="64">
        <f t="shared" si="18"/>
        <v>0.77380952380952384</v>
      </c>
      <c r="T40" s="64">
        <f t="shared" si="18"/>
        <v>0.62301587301587302</v>
      </c>
      <c r="U40" s="64">
        <f t="shared" si="18"/>
        <v>0.48076923076923078</v>
      </c>
      <c r="V40" s="64">
        <f t="shared" si="18"/>
        <v>0.78125</v>
      </c>
      <c r="W40" s="64">
        <f t="shared" si="18"/>
        <v>0.34848484848484851</v>
      </c>
      <c r="X40" s="64">
        <f t="shared" si="18"/>
        <v>0.58888888888888891</v>
      </c>
      <c r="Y40" s="64">
        <f t="shared" si="18"/>
        <v>0.72368421052631582</v>
      </c>
      <c r="Z40" s="64">
        <f t="shared" si="18"/>
        <v>0.3888888888888889</v>
      </c>
      <c r="AA40" s="64">
        <f t="shared" si="18"/>
        <v>0.76190476190476186</v>
      </c>
      <c r="AB40" s="64">
        <f t="shared" si="18"/>
        <v>1.0147058823529411</v>
      </c>
      <c r="AC40" s="64">
        <f t="shared" si="18"/>
        <v>1.4555555555555555</v>
      </c>
      <c r="AD40" s="64">
        <f t="shared" si="14"/>
        <v>1.5595238095238095</v>
      </c>
      <c r="AE40" s="64">
        <f t="shared" si="14"/>
        <v>1.2352941176470589</v>
      </c>
      <c r="AF40" s="64">
        <f t="shared" si="10"/>
        <v>1.4047619047619047</v>
      </c>
      <c r="AG40" s="64">
        <f t="shared" si="10"/>
        <v>0.7142857142857143</v>
      </c>
      <c r="AH40" s="64">
        <f t="shared" si="10"/>
        <v>1.3888888888888888</v>
      </c>
      <c r="AI40" s="64">
        <f t="shared" si="10"/>
        <v>1.7222222222222223</v>
      </c>
      <c r="AJ40" s="64">
        <f t="shared" si="10"/>
        <v>1.1813725490196079</v>
      </c>
      <c r="AK40" s="64">
        <f t="shared" si="10"/>
        <v>1.2424242424242424</v>
      </c>
      <c r="AL40" s="64">
        <f t="shared" si="10"/>
        <v>3.6111111111111112</v>
      </c>
      <c r="AM40" s="64">
        <v>1.08</v>
      </c>
      <c r="AN40" s="64">
        <f t="shared" ref="AN40:AZ40" si="19">(AN28/((AN$71-AN75)*$L75))</f>
        <v>0.85119047619047616</v>
      </c>
      <c r="AO40" s="64">
        <f t="shared" si="19"/>
        <v>1.109375</v>
      </c>
      <c r="AP40" s="64">
        <f t="shared" si="19"/>
        <v>1.7549019607843137</v>
      </c>
      <c r="AQ40" s="64">
        <f t="shared" si="19"/>
        <v>0.39743589743589741</v>
      </c>
      <c r="AR40" s="64">
        <f t="shared" si="19"/>
        <v>0.69444444444444442</v>
      </c>
      <c r="AS40" s="64">
        <f t="shared" si="19"/>
        <v>0.51388888888888884</v>
      </c>
      <c r="AT40" s="64">
        <f t="shared" si="19"/>
        <v>0.8035714285714286</v>
      </c>
      <c r="AU40" s="64">
        <f t="shared" si="19"/>
        <v>0.80208333333333337</v>
      </c>
      <c r="AV40" s="64">
        <f t="shared" si="19"/>
        <v>1.0046296296296295</v>
      </c>
      <c r="AW40" s="64">
        <f t="shared" si="19"/>
        <v>1.0378787878787878</v>
      </c>
      <c r="AX40" s="64">
        <f t="shared" si="19"/>
        <v>1.0944444444444446</v>
      </c>
      <c r="AY40" s="64">
        <f t="shared" si="19"/>
        <v>0.98611111111111116</v>
      </c>
      <c r="AZ40" s="64">
        <f t="shared" si="19"/>
        <v>1.0677083333333333</v>
      </c>
      <c r="BA40" s="60"/>
    </row>
    <row r="41" spans="1:53">
      <c r="A41" s="124"/>
      <c r="B41" s="114"/>
      <c r="C41" s="115"/>
      <c r="D41" s="115"/>
      <c r="E41" s="99"/>
      <c r="F41" s="99"/>
      <c r="G41" s="99"/>
      <c r="H41" s="100" t="s">
        <v>69</v>
      </c>
      <c r="I41" s="100"/>
      <c r="J41" s="100"/>
      <c r="K41" s="100"/>
      <c r="L41" s="100"/>
      <c r="M41" s="100"/>
      <c r="N41" s="100"/>
      <c r="O41" s="100"/>
      <c r="P41" s="100"/>
      <c r="Q41" s="64">
        <f t="shared" si="12"/>
        <v>0.49122807017543857</v>
      </c>
      <c r="R41" s="64">
        <f t="shared" ref="R41:AC41" si="20">(R29/((R$71-R76)*$L76))</f>
        <v>0.79824561403508776</v>
      </c>
      <c r="S41" s="64">
        <f t="shared" si="20"/>
        <v>0.8833333333333333</v>
      </c>
      <c r="T41" s="64">
        <f t="shared" si="20"/>
        <v>0.55392156862745101</v>
      </c>
      <c r="U41" s="64">
        <f t="shared" si="20"/>
        <v>0.52564102564102566</v>
      </c>
      <c r="V41" s="64">
        <f t="shared" si="20"/>
        <v>0.73888888888888893</v>
      </c>
      <c r="W41" s="64">
        <f t="shared" si="20"/>
        <v>0.34090909090909088</v>
      </c>
      <c r="X41" s="64">
        <f t="shared" si="20"/>
        <v>0.93229166666666663</v>
      </c>
      <c r="Y41" s="64">
        <f t="shared" si="20"/>
        <v>1.1527777777777777</v>
      </c>
      <c r="Z41" s="64">
        <f t="shared" si="20"/>
        <v>0.75</v>
      </c>
      <c r="AA41" s="64">
        <f t="shared" si="20"/>
        <v>1.0249999999999999</v>
      </c>
      <c r="AB41" s="64">
        <f t="shared" si="20"/>
        <v>1.1372549019607843</v>
      </c>
      <c r="AC41" s="64">
        <f t="shared" si="20"/>
        <v>1.2708333333333333</v>
      </c>
      <c r="AD41" s="64">
        <f t="shared" si="14"/>
        <v>1.234375</v>
      </c>
      <c r="AE41" s="64">
        <f t="shared" si="14"/>
        <v>1.3657407407407407</v>
      </c>
      <c r="AF41" s="64">
        <f t="shared" si="10"/>
        <v>0.9907407407407407</v>
      </c>
      <c r="AG41" s="64">
        <f t="shared" si="10"/>
        <v>0.56818181818181823</v>
      </c>
      <c r="AH41" s="64">
        <f t="shared" si="10"/>
        <v>1.696969696969697</v>
      </c>
      <c r="AI41" s="64">
        <f t="shared" si="10"/>
        <v>1.9226190476190477</v>
      </c>
      <c r="AJ41" s="64">
        <f t="shared" si="10"/>
        <v>1.2107843137254901</v>
      </c>
      <c r="AK41" s="64">
        <f t="shared" si="10"/>
        <v>1.3680555555555556</v>
      </c>
      <c r="AL41" s="64">
        <f t="shared" si="10"/>
        <v>1.9722222222222223</v>
      </c>
      <c r="AM41" s="64">
        <v>1.0900000000000001</v>
      </c>
      <c r="AN41" s="64">
        <f t="shared" ref="AN41:AZ41" si="21">(AN29/((AN$71-AN76)*$L76))</f>
        <v>1.7777777777777777</v>
      </c>
      <c r="AO41" s="64">
        <f t="shared" si="21"/>
        <v>1.2388888888888889</v>
      </c>
      <c r="AP41" s="64">
        <f t="shared" si="21"/>
        <v>1.328125</v>
      </c>
      <c r="AQ41" s="64">
        <f t="shared" si="21"/>
        <v>1.2156862745098038</v>
      </c>
      <c r="AR41" s="64">
        <f t="shared" si="21"/>
        <v>1.375</v>
      </c>
      <c r="AS41" s="64">
        <f t="shared" si="21"/>
        <v>0.97916666666666663</v>
      </c>
      <c r="AT41" s="64">
        <f t="shared" si="21"/>
        <v>1.0677083333333333</v>
      </c>
      <c r="AU41" s="64">
        <f t="shared" si="21"/>
        <v>1.3402777777777777</v>
      </c>
      <c r="AV41" s="64">
        <f t="shared" si="21"/>
        <v>0.8657407407407407</v>
      </c>
      <c r="AW41" s="64">
        <f t="shared" si="21"/>
        <v>1.3888888888888888</v>
      </c>
      <c r="AX41" s="64">
        <f t="shared" si="21"/>
        <v>1.203125</v>
      </c>
      <c r="AY41" s="64">
        <f t="shared" si="21"/>
        <v>1.0416666666666667</v>
      </c>
      <c r="AZ41" s="64">
        <f t="shared" si="21"/>
        <v>1.0925925925925926</v>
      </c>
      <c r="BA41" s="60"/>
    </row>
    <row r="42" spans="1:53">
      <c r="A42" s="124"/>
      <c r="B42" s="114"/>
      <c r="C42" s="115"/>
      <c r="D42" s="115"/>
      <c r="E42" s="99"/>
      <c r="F42" s="99"/>
      <c r="G42" s="99"/>
      <c r="H42" s="100" t="s">
        <v>70</v>
      </c>
      <c r="I42" s="100"/>
      <c r="J42" s="100"/>
      <c r="K42" s="100"/>
      <c r="L42" s="100"/>
      <c r="M42" s="100"/>
      <c r="N42" s="100"/>
      <c r="O42" s="100"/>
      <c r="P42" s="100"/>
      <c r="Q42" s="64">
        <f t="shared" si="12"/>
        <v>7.4561403508771926E-2</v>
      </c>
      <c r="R42" s="64">
        <f t="shared" ref="R42:AC42" si="22">(R30/((R$71-R77)*$L77))</f>
        <v>0.47916666666666669</v>
      </c>
      <c r="S42" s="64">
        <f t="shared" si="22"/>
        <v>0.6875</v>
      </c>
      <c r="T42" s="64">
        <f t="shared" si="22"/>
        <v>0.54365079365079361</v>
      </c>
      <c r="U42" s="64">
        <f t="shared" si="22"/>
        <v>0.45833333333333331</v>
      </c>
      <c r="V42" s="64">
        <f t="shared" si="22"/>
        <v>0.57051282051282048</v>
      </c>
      <c r="W42" s="64">
        <f t="shared" si="22"/>
        <v>0.34848484848484851</v>
      </c>
      <c r="X42" s="64">
        <f t="shared" si="22"/>
        <v>0.5625</v>
      </c>
      <c r="Y42" s="64">
        <f t="shared" si="22"/>
        <v>0.89912280701754388</v>
      </c>
      <c r="Z42" s="64">
        <f t="shared" si="22"/>
        <v>0.16666666666666666</v>
      </c>
      <c r="AA42" s="64">
        <f t="shared" si="22"/>
        <v>0.72222222222222221</v>
      </c>
      <c r="AB42" s="64">
        <f t="shared" si="22"/>
        <v>0.65686274509803921</v>
      </c>
      <c r="AC42" s="64">
        <f t="shared" si="22"/>
        <v>1.288888888888889</v>
      </c>
      <c r="AD42" s="64">
        <f t="shared" si="14"/>
        <v>1.5138888888888888</v>
      </c>
      <c r="AE42" s="64">
        <f t="shared" si="14"/>
        <v>1.4523809523809523</v>
      </c>
      <c r="AF42" s="64">
        <f t="shared" si="10"/>
        <v>0.80208333333333337</v>
      </c>
      <c r="AG42" s="64">
        <f t="shared" si="10"/>
        <v>0.74242424242424243</v>
      </c>
      <c r="AH42" s="64">
        <f t="shared" si="10"/>
        <v>1.5944444444444446</v>
      </c>
      <c r="AI42" s="64">
        <f t="shared" si="10"/>
        <v>1.8541666666666667</v>
      </c>
      <c r="AJ42" s="64">
        <f t="shared" si="10"/>
        <v>1.3928571428571428</v>
      </c>
      <c r="AK42" s="64">
        <f t="shared" si="10"/>
        <v>1.3125</v>
      </c>
      <c r="AL42" s="64">
        <f t="shared" si="10"/>
        <v>1.5</v>
      </c>
      <c r="AM42" s="64">
        <v>1.1000000000000001</v>
      </c>
      <c r="AN42" s="64">
        <f t="shared" ref="AN42:AZ42" si="23">(AN30/((AN$71-AN77)*$L77))</f>
        <v>1.6369047619047619</v>
      </c>
      <c r="AO42" s="64">
        <f t="shared" si="23"/>
        <v>1.5757575757575757</v>
      </c>
      <c r="AP42" s="64">
        <f t="shared" si="23"/>
        <v>1.2990196078431373</v>
      </c>
      <c r="AQ42" s="64">
        <f t="shared" si="23"/>
        <v>1.5166666666666666</v>
      </c>
      <c r="AR42" s="64">
        <f t="shared" si="23"/>
        <v>1.2878787878787878</v>
      </c>
      <c r="AS42" s="64">
        <f t="shared" si="23"/>
        <v>0.63888888888888884</v>
      </c>
      <c r="AT42" s="64">
        <f t="shared" si="23"/>
        <v>0.94270833333333337</v>
      </c>
      <c r="AU42" s="64">
        <f t="shared" si="23"/>
        <v>1.0833333333333333</v>
      </c>
      <c r="AV42" s="64">
        <f t="shared" si="23"/>
        <v>0.60185185185185186</v>
      </c>
      <c r="AW42" s="64">
        <f t="shared" si="23"/>
        <v>1.2878787878787878</v>
      </c>
      <c r="AX42" s="64">
        <f t="shared" si="23"/>
        <v>1.125</v>
      </c>
      <c r="AY42" s="64">
        <f t="shared" si="23"/>
        <v>0.93981481481481477</v>
      </c>
      <c r="AZ42" s="64">
        <f t="shared" si="23"/>
        <v>0.97685185185185186</v>
      </c>
      <c r="BA42" s="60"/>
    </row>
    <row r="43" spans="1:53">
      <c r="A43" s="124"/>
      <c r="B43" s="114"/>
      <c r="C43" s="115"/>
      <c r="D43" s="115"/>
      <c r="E43" s="99"/>
      <c r="F43" s="99"/>
      <c r="G43" s="99"/>
      <c r="H43" s="100" t="s">
        <v>71</v>
      </c>
      <c r="I43" s="100"/>
      <c r="J43" s="100"/>
      <c r="K43" s="100"/>
      <c r="L43" s="100"/>
      <c r="M43" s="100"/>
      <c r="N43" s="100"/>
      <c r="O43" s="100"/>
      <c r="P43" s="100"/>
      <c r="Q43" s="64">
        <f t="shared" si="12"/>
        <v>0.1111111111111111</v>
      </c>
      <c r="R43" s="64">
        <f t="shared" ref="R43:AC43" si="24">(R31/((R$71-R78)*$L78))</f>
        <v>0.44583333333333336</v>
      </c>
      <c r="S43" s="64">
        <f t="shared" si="24"/>
        <v>0.54166666666666663</v>
      </c>
      <c r="T43" s="64">
        <f t="shared" si="24"/>
        <v>0.51984126984126988</v>
      </c>
      <c r="U43" s="64">
        <f t="shared" si="24"/>
        <v>0.37179487179487181</v>
      </c>
      <c r="V43" s="64">
        <f t="shared" si="24"/>
        <v>0.51388888888888884</v>
      </c>
      <c r="W43" s="64">
        <f t="shared" si="24"/>
        <v>7.575757575757576E-2</v>
      </c>
      <c r="X43" s="64">
        <f t="shared" si="24"/>
        <v>0.8</v>
      </c>
      <c r="Y43" s="64">
        <f t="shared" si="24"/>
        <v>0.75877192982456143</v>
      </c>
      <c r="Z43" s="64">
        <f t="shared" si="24"/>
        <v>0.78333333333333333</v>
      </c>
      <c r="AA43" s="64">
        <f t="shared" si="24"/>
        <v>1.0277777777777777</v>
      </c>
      <c r="AB43" s="64">
        <f t="shared" si="24"/>
        <v>1.4074074074074074</v>
      </c>
      <c r="AC43" s="64">
        <f t="shared" si="24"/>
        <v>1.0147058823529411</v>
      </c>
      <c r="AD43" s="64">
        <f t="shared" si="14"/>
        <v>1.09375</v>
      </c>
      <c r="AE43" s="64">
        <f t="shared" si="14"/>
        <v>2.3452380952380953</v>
      </c>
      <c r="AF43" s="64">
        <f t="shared" si="10"/>
        <v>1.2156862745098038</v>
      </c>
      <c r="AG43" s="64">
        <f t="shared" si="10"/>
        <v>0.63541666666666663</v>
      </c>
      <c r="AH43" s="64">
        <f t="shared" si="10"/>
        <v>2.1607142857142856</v>
      </c>
      <c r="AI43" s="64">
        <f t="shared" si="10"/>
        <v>1.9107142857142858</v>
      </c>
      <c r="AJ43" s="64">
        <f t="shared" si="10"/>
        <v>1.7135416666666667</v>
      </c>
      <c r="AK43" s="64">
        <f t="shared" si="10"/>
        <v>1.7435897435897436</v>
      </c>
      <c r="AL43" s="64">
        <f t="shared" si="10"/>
        <v>1.4047619047619047</v>
      </c>
      <c r="AM43" s="64">
        <v>1.5</v>
      </c>
      <c r="AN43" s="64">
        <f t="shared" ref="AN43:AZ43" si="25">(AN31/((AN$71-AN78)*$L78))</f>
        <v>2.0245098039215685</v>
      </c>
      <c r="AO43" s="64">
        <f t="shared" si="25"/>
        <v>1.546875</v>
      </c>
      <c r="AP43" s="64">
        <f t="shared" si="25"/>
        <v>1.7303921568627452</v>
      </c>
      <c r="AQ43" s="64">
        <f t="shared" si="25"/>
        <v>1.6354166666666667</v>
      </c>
      <c r="AR43" s="64">
        <f t="shared" si="25"/>
        <v>1.8489583333333333</v>
      </c>
      <c r="AS43" s="64">
        <f t="shared" si="25"/>
        <v>0.86111111111111116</v>
      </c>
      <c r="AT43" s="64">
        <f t="shared" si="25"/>
        <v>1.21875</v>
      </c>
      <c r="AU43" s="64">
        <f t="shared" si="25"/>
        <v>1.2447916666666667</v>
      </c>
      <c r="AV43" s="64">
        <f t="shared" si="25"/>
        <v>0.87222222222222223</v>
      </c>
      <c r="AW43" s="64">
        <f t="shared" si="25"/>
        <v>1.4583333333333333</v>
      </c>
      <c r="AX43" s="64">
        <f t="shared" si="25"/>
        <v>1.140625</v>
      </c>
      <c r="AY43" s="64">
        <f t="shared" si="25"/>
        <v>1.1764705882352942</v>
      </c>
      <c r="AZ43" s="64">
        <f t="shared" si="25"/>
        <v>0.99537037037037035</v>
      </c>
      <c r="BA43" s="60"/>
    </row>
    <row r="44" spans="1:53">
      <c r="A44" s="124"/>
      <c r="B44" s="114"/>
      <c r="C44" s="115"/>
      <c r="D44" s="115"/>
      <c r="E44" s="99"/>
      <c r="F44" s="99"/>
      <c r="G44" s="99"/>
      <c r="H44" s="100" t="s">
        <v>72</v>
      </c>
      <c r="I44" s="100"/>
      <c r="J44" s="100"/>
      <c r="K44" s="100"/>
      <c r="L44" s="100"/>
      <c r="M44" s="100"/>
      <c r="N44" s="100"/>
      <c r="O44" s="100"/>
      <c r="P44" s="100"/>
      <c r="Q44" s="64">
        <f t="shared" si="12"/>
        <v>0</v>
      </c>
      <c r="R44" s="64">
        <f t="shared" ref="R44:AC44" si="26">(R32/((R$71-R79)*$L79))</f>
        <v>6.6666666666666666E-2</v>
      </c>
      <c r="S44" s="64">
        <f t="shared" si="26"/>
        <v>0.203125</v>
      </c>
      <c r="T44" s="64">
        <f t="shared" si="26"/>
        <v>0.32575757575757575</v>
      </c>
      <c r="U44" s="64">
        <f t="shared" si="26"/>
        <v>0.25641025641025639</v>
      </c>
      <c r="V44" s="64">
        <f t="shared" si="26"/>
        <v>0.375</v>
      </c>
      <c r="W44" s="64">
        <f t="shared" si="26"/>
        <v>0.38636363636363635</v>
      </c>
      <c r="X44" s="64">
        <f t="shared" si="26"/>
        <v>0.73958333333333337</v>
      </c>
      <c r="Y44" s="64">
        <f t="shared" si="26"/>
        <v>0.89351851851851849</v>
      </c>
      <c r="Z44" s="64">
        <f t="shared" si="26"/>
        <v>0.58333333333333337</v>
      </c>
      <c r="AA44" s="64">
        <f t="shared" si="26"/>
        <v>0.67222222222222228</v>
      </c>
      <c r="AB44" s="64">
        <f t="shared" si="26"/>
        <v>0.79761904761904767</v>
      </c>
      <c r="AC44" s="64">
        <f t="shared" si="26"/>
        <v>1.1369047619047619</v>
      </c>
      <c r="AD44" s="64">
        <f t="shared" si="14"/>
        <v>1.2</v>
      </c>
      <c r="AE44" s="64">
        <f t="shared" si="14"/>
        <v>1.1764705882352942</v>
      </c>
      <c r="AF44" s="64">
        <f t="shared" si="10"/>
        <v>1.1388888888888888</v>
      </c>
      <c r="AG44" s="64">
        <f t="shared" si="10"/>
        <v>0.9916666666666667</v>
      </c>
      <c r="AH44" s="64">
        <f t="shared" si="10"/>
        <v>0.7</v>
      </c>
      <c r="AI44" s="64">
        <f t="shared" si="10"/>
        <v>1.2083333333333333</v>
      </c>
      <c r="AJ44" s="64">
        <f t="shared" si="10"/>
        <v>0.9464285714285714</v>
      </c>
      <c r="AK44" s="64">
        <f t="shared" si="10"/>
        <v>0.95454545454545459</v>
      </c>
      <c r="AL44" s="64">
        <f t="shared" si="10"/>
        <v>1.4523809523809523</v>
      </c>
      <c r="AM44" s="64">
        <v>0.91</v>
      </c>
      <c r="AN44" s="64">
        <f t="shared" ref="AN44:AZ44" si="27">(AN32/((AN$71-AN79)*$L79))</f>
        <v>1.3444444444444446</v>
      </c>
      <c r="AO44" s="64">
        <f t="shared" si="27"/>
        <v>1.4166666666666667</v>
      </c>
      <c r="AP44" s="64">
        <f t="shared" si="27"/>
        <v>1.3235294117647058</v>
      </c>
      <c r="AQ44" s="64">
        <f t="shared" si="27"/>
        <v>1.1145833333333333</v>
      </c>
      <c r="AR44" s="64">
        <f t="shared" si="27"/>
        <v>1.3511904761904763</v>
      </c>
      <c r="AS44" s="64">
        <f t="shared" si="27"/>
        <v>1.2575757575757576</v>
      </c>
      <c r="AT44" s="64">
        <f t="shared" si="27"/>
        <v>0.81770833333333337</v>
      </c>
      <c r="AU44" s="64">
        <f t="shared" si="27"/>
        <v>1.0555555555555556</v>
      </c>
      <c r="AV44" s="64">
        <f t="shared" si="27"/>
        <v>0.57870370370370372</v>
      </c>
      <c r="AW44" s="64">
        <f t="shared" si="27"/>
        <v>1.1893939393939394</v>
      </c>
      <c r="AX44" s="64">
        <f t="shared" si="27"/>
        <v>0.99479166666666663</v>
      </c>
      <c r="AY44" s="64">
        <f t="shared" si="27"/>
        <v>0.9907407407407407</v>
      </c>
      <c r="AZ44" s="64">
        <f t="shared" si="27"/>
        <v>1.09375</v>
      </c>
      <c r="BA44" s="60"/>
    </row>
    <row r="45" spans="1:53">
      <c r="A45" s="124"/>
      <c r="B45" s="114"/>
      <c r="C45" s="115"/>
      <c r="D45" s="115"/>
      <c r="E45" s="99"/>
      <c r="F45" s="99"/>
      <c r="G45" s="99"/>
      <c r="H45" s="100" t="s">
        <v>73</v>
      </c>
      <c r="I45" s="100"/>
      <c r="J45" s="100"/>
      <c r="K45" s="100"/>
      <c r="L45" s="100"/>
      <c r="M45" s="100"/>
      <c r="N45" s="100"/>
      <c r="O45" s="100"/>
      <c r="P45" s="100"/>
      <c r="Q45" s="64">
        <f t="shared" si="12"/>
        <v>0</v>
      </c>
      <c r="R45" s="64">
        <f t="shared" ref="R45:AC45" si="28">(R33/((R$71-R80)*$L80))</f>
        <v>0.31481481481481483</v>
      </c>
      <c r="S45" s="64">
        <f t="shared" si="28"/>
        <v>0.55555555555555558</v>
      </c>
      <c r="T45" s="64">
        <f t="shared" si="28"/>
        <v>0.31944444444444442</v>
      </c>
      <c r="U45" s="64">
        <f t="shared" si="28"/>
        <v>0.17499999999999999</v>
      </c>
      <c r="V45" s="64">
        <f t="shared" si="28"/>
        <v>0.234375</v>
      </c>
      <c r="W45" s="64">
        <f t="shared" si="28"/>
        <v>0.10606060606060606</v>
      </c>
      <c r="X45" s="64">
        <f t="shared" si="28"/>
        <v>1.288888888888889</v>
      </c>
      <c r="Y45" s="64">
        <f t="shared" si="28"/>
        <v>0.72777777777777775</v>
      </c>
      <c r="Z45" s="64">
        <f t="shared" si="28"/>
        <v>0.78333333333333333</v>
      </c>
      <c r="AA45" s="64">
        <f t="shared" si="28"/>
        <v>0.52564102564102566</v>
      </c>
      <c r="AB45" s="64">
        <f t="shared" si="28"/>
        <v>0.6029411764705882</v>
      </c>
      <c r="AC45" s="64">
        <f t="shared" si="28"/>
        <v>0.63541666666666663</v>
      </c>
      <c r="AD45" s="64">
        <f t="shared" si="14"/>
        <v>0.65104166666666663</v>
      </c>
      <c r="AE45" s="64">
        <f t="shared" si="14"/>
        <v>1.0980392156862746</v>
      </c>
      <c r="AF45" s="64">
        <f t="shared" si="10"/>
        <v>0.69696969696969702</v>
      </c>
      <c r="AG45" s="64">
        <f t="shared" si="10"/>
        <v>0.56666666666666665</v>
      </c>
      <c r="AH45" s="64">
        <f t="shared" si="10"/>
        <v>1.6363636363636365</v>
      </c>
      <c r="AI45" s="64">
        <f t="shared" si="10"/>
        <v>1.7916666666666667</v>
      </c>
      <c r="AJ45" s="64">
        <f t="shared" si="10"/>
        <v>1.4583333333333333</v>
      </c>
      <c r="AK45" s="64">
        <f t="shared" si="10"/>
        <v>0</v>
      </c>
      <c r="AL45" s="64">
        <f t="shared" si="10"/>
        <v>0.27898550724637683</v>
      </c>
      <c r="AM45" s="64">
        <v>0.2</v>
      </c>
      <c r="AN45" s="64">
        <f t="shared" ref="AN45:AZ45" si="29">(AN33/((AN$71-AN80)*$L80))</f>
        <v>0.375</v>
      </c>
      <c r="AO45" s="64">
        <f t="shared" si="29"/>
        <v>2.2552083333333335</v>
      </c>
      <c r="AP45" s="64">
        <f t="shared" si="29"/>
        <v>1.0196078431372548</v>
      </c>
      <c r="AQ45" s="64">
        <f t="shared" si="29"/>
        <v>1.1296296296296295</v>
      </c>
      <c r="AR45" s="64">
        <f t="shared" si="29"/>
        <v>2.1130952380952381</v>
      </c>
      <c r="AS45" s="64">
        <f t="shared" si="29"/>
        <v>0.86363636363636365</v>
      </c>
      <c r="AT45" s="64">
        <f t="shared" si="29"/>
        <v>1.0384615384615385</v>
      </c>
      <c r="AU45" s="64">
        <f t="shared" si="29"/>
        <v>1.109375</v>
      </c>
      <c r="AV45" s="64">
        <f t="shared" si="29"/>
        <v>0.66666666666666663</v>
      </c>
      <c r="AW45" s="64">
        <f t="shared" si="29"/>
        <v>1.1369047619047619</v>
      </c>
      <c r="AX45" s="64">
        <f t="shared" si="29"/>
        <v>0.94270833333333337</v>
      </c>
      <c r="AY45" s="64">
        <f t="shared" si="29"/>
        <v>0.96759259259259256</v>
      </c>
      <c r="AZ45" s="64">
        <f t="shared" si="29"/>
        <v>0.96759259259259256</v>
      </c>
      <c r="BA45" s="60"/>
    </row>
    <row r="46" spans="1:53">
      <c r="A46" s="124"/>
      <c r="B46" s="114"/>
      <c r="C46" s="115"/>
      <c r="D46" s="115"/>
      <c r="E46" s="99"/>
      <c r="F46" s="99"/>
      <c r="G46" s="99"/>
      <c r="H46" s="100" t="s">
        <v>74</v>
      </c>
      <c r="I46" s="100"/>
      <c r="J46" s="100"/>
      <c r="K46" s="100"/>
      <c r="L46" s="100"/>
      <c r="M46" s="100"/>
      <c r="N46" s="100"/>
      <c r="O46" s="100"/>
      <c r="P46" s="100"/>
      <c r="Q46" s="64">
        <f t="shared" si="12"/>
        <v>0.12916666666666668</v>
      </c>
      <c r="R46" s="64">
        <f t="shared" ref="R46:AC46" si="30">(R34/((R$71-R81)*$L81))</f>
        <v>0.42499999999999999</v>
      </c>
      <c r="S46" s="64">
        <f t="shared" si="30"/>
        <v>0.52380952380952384</v>
      </c>
      <c r="T46" s="64">
        <f t="shared" si="30"/>
        <v>0.61363636363636365</v>
      </c>
      <c r="U46" s="64">
        <f t="shared" si="30"/>
        <v>0.375</v>
      </c>
      <c r="V46" s="64">
        <f t="shared" si="30"/>
        <v>0.48958333333333331</v>
      </c>
      <c r="W46" s="64">
        <f t="shared" si="30"/>
        <v>1.2916666666666667</v>
      </c>
      <c r="X46" s="64">
        <f t="shared" si="30"/>
        <v>1.2430555555555556</v>
      </c>
      <c r="Y46" s="64">
        <f t="shared" si="30"/>
        <v>1.0595238095238095</v>
      </c>
      <c r="Z46" s="64">
        <f t="shared" si="30"/>
        <v>0.6333333333333333</v>
      </c>
      <c r="AA46" s="64">
        <f t="shared" si="30"/>
        <v>0.7857142857142857</v>
      </c>
      <c r="AB46" s="64">
        <f t="shared" si="30"/>
        <v>0.88888888888888884</v>
      </c>
      <c r="AC46" s="64">
        <f t="shared" si="30"/>
        <v>0.63888888888888884</v>
      </c>
      <c r="AD46" s="64">
        <f t="shared" si="14"/>
        <v>1.4114583333333333</v>
      </c>
      <c r="AE46" s="64">
        <f t="shared" si="14"/>
        <v>0.76851851851851849</v>
      </c>
      <c r="AF46" s="64">
        <f t="shared" si="10"/>
        <v>0.67129629629629628</v>
      </c>
      <c r="AG46" s="64">
        <f t="shared" si="10"/>
        <v>0.2878787878787879</v>
      </c>
      <c r="AH46" s="64">
        <f t="shared" si="10"/>
        <v>0.6166666666666667</v>
      </c>
      <c r="AI46" s="64">
        <f t="shared" si="10"/>
        <v>0.88888888888888884</v>
      </c>
      <c r="AJ46" s="64">
        <f t="shared" si="10"/>
        <v>1.1029411764705883</v>
      </c>
      <c r="AK46" s="64">
        <f t="shared" si="10"/>
        <v>0.44270833333333331</v>
      </c>
      <c r="AL46" s="64">
        <f t="shared" si="10"/>
        <v>0</v>
      </c>
      <c r="AM46" s="64">
        <v>0</v>
      </c>
      <c r="AN46" s="64">
        <f t="shared" ref="AN46:AZ46" si="31">(AN34/((AN$71-AN81)*$L81))</f>
        <v>0</v>
      </c>
      <c r="AO46" s="64">
        <f t="shared" si="31"/>
        <v>1.0722222222222222</v>
      </c>
      <c r="AP46" s="64">
        <f t="shared" si="31"/>
        <v>0</v>
      </c>
      <c r="AQ46" s="64">
        <f t="shared" si="31"/>
        <v>0</v>
      </c>
      <c r="AR46" s="64">
        <f t="shared" si="31"/>
        <v>0</v>
      </c>
      <c r="AS46" s="64">
        <f t="shared" si="31"/>
        <v>0</v>
      </c>
      <c r="AT46" s="64">
        <f t="shared" si="31"/>
        <v>0</v>
      </c>
      <c r="AU46" s="64">
        <f t="shared" si="31"/>
        <v>0</v>
      </c>
      <c r="AV46" s="64">
        <f t="shared" si="31"/>
        <v>0</v>
      </c>
      <c r="AW46" s="64">
        <f t="shared" si="31"/>
        <v>0</v>
      </c>
      <c r="AX46" s="64">
        <f t="shared" si="31"/>
        <v>0</v>
      </c>
      <c r="AY46" s="64">
        <f t="shared" si="31"/>
        <v>0</v>
      </c>
      <c r="AZ46" s="64">
        <f t="shared" si="31"/>
        <v>0</v>
      </c>
      <c r="BA46" s="60"/>
    </row>
    <row r="47" spans="1:53">
      <c r="A47" s="124"/>
      <c r="B47" s="114"/>
      <c r="C47" s="115"/>
      <c r="D47" s="115"/>
      <c r="E47" s="99"/>
      <c r="F47" s="99"/>
      <c r="G47" s="99"/>
      <c r="H47" s="100" t="s">
        <v>75</v>
      </c>
      <c r="I47" s="100"/>
      <c r="J47" s="100"/>
      <c r="K47" s="100"/>
      <c r="L47" s="100"/>
      <c r="M47" s="100"/>
      <c r="N47" s="100"/>
      <c r="O47" s="100"/>
      <c r="P47" s="100"/>
      <c r="Q47" s="64">
        <f t="shared" si="12"/>
        <v>0.24206349206349206</v>
      </c>
      <c r="R47" s="64">
        <f t="shared" ref="R47:AC47" si="32">(R35/((R$71-R82)*$L82))</f>
        <v>0.63749999999999996</v>
      </c>
      <c r="S47" s="64">
        <f t="shared" si="32"/>
        <v>0.82291666666666663</v>
      </c>
      <c r="T47" s="64">
        <f t="shared" si="32"/>
        <v>0.97727272727272729</v>
      </c>
      <c r="U47" s="64">
        <f t="shared" si="32"/>
        <v>0.625</v>
      </c>
      <c r="V47" s="64">
        <f t="shared" si="32"/>
        <v>0.83974358974358976</v>
      </c>
      <c r="W47" s="64">
        <f t="shared" si="32"/>
        <v>1.0606060606060606</v>
      </c>
      <c r="X47" s="64">
        <f t="shared" si="32"/>
        <v>0.96875</v>
      </c>
      <c r="Y47" s="64">
        <f t="shared" si="32"/>
        <v>1.1491228070175439</v>
      </c>
      <c r="Z47" s="64">
        <f t="shared" si="32"/>
        <v>0.6</v>
      </c>
      <c r="AA47" s="64">
        <f t="shared" si="32"/>
        <v>1.3012820512820513</v>
      </c>
      <c r="AB47" s="64">
        <f t="shared" si="32"/>
        <v>1.2444444444444445</v>
      </c>
      <c r="AC47" s="64">
        <f t="shared" si="32"/>
        <v>1.4019607843137254</v>
      </c>
      <c r="AD47" s="64">
        <f t="shared" si="14"/>
        <v>1.4010416666666667</v>
      </c>
      <c r="AE47" s="64">
        <f t="shared" si="14"/>
        <v>0.89351851851851849</v>
      </c>
      <c r="AF47" s="64">
        <f t="shared" si="10"/>
        <v>0.7592592592592593</v>
      </c>
      <c r="AG47" s="64">
        <f t="shared" si="10"/>
        <v>0.44696969696969696</v>
      </c>
      <c r="AH47" s="64">
        <f t="shared" si="10"/>
        <v>1.5611111111111111</v>
      </c>
      <c r="AI47" s="64">
        <f t="shared" si="10"/>
        <v>2.6071428571428572</v>
      </c>
      <c r="AJ47" s="64">
        <f t="shared" si="10"/>
        <v>1.9950980392156863</v>
      </c>
      <c r="AK47" s="64">
        <f t="shared" si="10"/>
        <v>1.8717948717948718</v>
      </c>
      <c r="AL47" s="64">
        <f t="shared" si="10"/>
        <v>1.5357142857142858</v>
      </c>
      <c r="AM47" s="64">
        <v>5.01</v>
      </c>
      <c r="AN47" s="64">
        <f t="shared" ref="AN47:AZ47" si="33">(AN35/((AN$71-AN82)*$L82))</f>
        <v>3.9375</v>
      </c>
      <c r="AO47" s="64">
        <f t="shared" si="33"/>
        <v>9.3125</v>
      </c>
      <c r="AP47" s="64">
        <f t="shared" si="33"/>
        <v>1.5637254901960784</v>
      </c>
      <c r="AQ47" s="64">
        <f t="shared" si="33"/>
        <v>1.5263157894736843</v>
      </c>
      <c r="AR47" s="64">
        <f t="shared" si="33"/>
        <v>2.5625</v>
      </c>
      <c r="AS47" s="64">
        <f t="shared" si="33"/>
        <v>1.8958333333333333</v>
      </c>
      <c r="AT47" s="64">
        <f t="shared" si="33"/>
        <v>1.4322916666666667</v>
      </c>
      <c r="AU47" s="64">
        <f t="shared" si="33"/>
        <v>1.9791666666666667</v>
      </c>
      <c r="AV47" s="64">
        <f t="shared" si="33"/>
        <v>1.2083333333333333</v>
      </c>
      <c r="AW47" s="64">
        <f t="shared" si="33"/>
        <v>1.8928571428571428</v>
      </c>
      <c r="AX47" s="64">
        <f t="shared" si="33"/>
        <v>1.9166666666666667</v>
      </c>
      <c r="AY47" s="64">
        <f t="shared" si="33"/>
        <v>2</v>
      </c>
      <c r="AZ47" s="64">
        <f t="shared" si="33"/>
        <v>1.9074074074074074</v>
      </c>
      <c r="BA47" s="60"/>
    </row>
    <row r="48" spans="1:53">
      <c r="A48" s="124"/>
      <c r="B48" s="116">
        <v>15</v>
      </c>
      <c r="C48" s="103" t="s">
        <v>78</v>
      </c>
      <c r="D48" s="103" t="s">
        <v>63</v>
      </c>
      <c r="E48" s="19"/>
      <c r="F48" s="19"/>
      <c r="G48" s="19"/>
      <c r="H48" s="21" t="s">
        <v>20</v>
      </c>
      <c r="I48" s="45">
        <v>3291</v>
      </c>
      <c r="J48" s="65">
        <f>I48</f>
        <v>3291</v>
      </c>
      <c r="K48" s="24" t="s">
        <v>21</v>
      </c>
      <c r="L48" s="24" t="s">
        <v>22</v>
      </c>
      <c r="M48" s="24" t="s">
        <v>21</v>
      </c>
      <c r="N48" s="65">
        <f>P48</f>
        <v>3639</v>
      </c>
      <c r="O48" s="25" t="s">
        <v>23</v>
      </c>
      <c r="P48" s="46">
        <v>3639</v>
      </c>
      <c r="Q48" s="47">
        <f>Q49</f>
        <v>277</v>
      </c>
      <c r="R48" s="47">
        <f t="shared" ref="R48:AL48" si="34">R49</f>
        <v>1323</v>
      </c>
      <c r="S48" s="47">
        <f t="shared" si="34"/>
        <v>1133</v>
      </c>
      <c r="T48" s="47">
        <f t="shared" si="34"/>
        <v>1183</v>
      </c>
      <c r="U48" s="47">
        <f t="shared" si="34"/>
        <v>550</v>
      </c>
      <c r="V48" s="47">
        <f t="shared" si="34"/>
        <v>1143</v>
      </c>
      <c r="W48" s="47">
        <f t="shared" si="34"/>
        <v>633</v>
      </c>
      <c r="X48" s="47">
        <f t="shared" si="34"/>
        <v>1792</v>
      </c>
      <c r="Y48" s="47">
        <f t="shared" si="34"/>
        <v>2121</v>
      </c>
      <c r="Z48" s="47">
        <f t="shared" si="34"/>
        <v>610</v>
      </c>
      <c r="AA48" s="47">
        <f t="shared" si="34"/>
        <v>1446</v>
      </c>
      <c r="AB48" s="47">
        <f t="shared" si="34"/>
        <v>2763</v>
      </c>
      <c r="AC48" s="47">
        <v>2090</v>
      </c>
      <c r="AD48" s="47">
        <f t="shared" si="34"/>
        <v>1903</v>
      </c>
      <c r="AE48" s="47">
        <f t="shared" si="34"/>
        <v>2521</v>
      </c>
      <c r="AF48" s="47">
        <f t="shared" si="34"/>
        <v>2594</v>
      </c>
      <c r="AG48" s="47">
        <f t="shared" si="34"/>
        <v>1484</v>
      </c>
      <c r="AH48" s="47">
        <f t="shared" si="34"/>
        <v>2249</v>
      </c>
      <c r="AI48" s="47">
        <f t="shared" si="34"/>
        <v>2503</v>
      </c>
      <c r="AJ48" s="47">
        <f t="shared" si="34"/>
        <v>2844</v>
      </c>
      <c r="AK48" s="47">
        <f t="shared" si="34"/>
        <v>1874</v>
      </c>
      <c r="AL48" s="47">
        <f t="shared" si="34"/>
        <v>1162</v>
      </c>
      <c r="AM48" s="47">
        <v>2045</v>
      </c>
      <c r="AN48" s="47">
        <v>1837</v>
      </c>
      <c r="AO48" s="47">
        <v>2859</v>
      </c>
      <c r="AP48" s="47">
        <v>2927</v>
      </c>
      <c r="AQ48" s="47">
        <v>1945</v>
      </c>
      <c r="AR48" s="47">
        <v>2169</v>
      </c>
      <c r="AS48" s="47">
        <v>2265</v>
      </c>
      <c r="AT48" s="47">
        <v>2304</v>
      </c>
      <c r="AU48" s="47">
        <v>2572</v>
      </c>
      <c r="AV48" s="87">
        <v>2848</v>
      </c>
      <c r="AW48" s="87">
        <v>2277</v>
      </c>
      <c r="AX48" s="87">
        <v>2854</v>
      </c>
      <c r="AY48" s="87">
        <v>3176</v>
      </c>
      <c r="AZ48" s="87">
        <v>2656</v>
      </c>
      <c r="BA48" s="50"/>
    </row>
    <row r="49" spans="1:53" ht="33.75" customHeight="1">
      <c r="A49" s="124"/>
      <c r="B49" s="117"/>
      <c r="C49" s="104"/>
      <c r="D49" s="104"/>
      <c r="E49" s="19"/>
      <c r="F49" s="19"/>
      <c r="G49" s="19"/>
      <c r="H49" s="118" t="s">
        <v>79</v>
      </c>
      <c r="I49" s="119"/>
      <c r="J49" s="119"/>
      <c r="K49" s="119"/>
      <c r="L49" s="119"/>
      <c r="M49" s="119"/>
      <c r="N49" s="119"/>
      <c r="O49" s="119"/>
      <c r="P49" s="120"/>
      <c r="Q49" s="58">
        <v>277</v>
      </c>
      <c r="R49" s="58">
        <v>1323</v>
      </c>
      <c r="S49" s="58">
        <v>1133</v>
      </c>
      <c r="T49" s="58">
        <v>1183</v>
      </c>
      <c r="U49" s="58">
        <v>550</v>
      </c>
      <c r="V49" s="58">
        <v>1143</v>
      </c>
      <c r="W49" s="58">
        <v>633</v>
      </c>
      <c r="X49" s="58">
        <v>1792</v>
      </c>
      <c r="Y49" s="58">
        <v>2121</v>
      </c>
      <c r="Z49" s="58">
        <v>610</v>
      </c>
      <c r="AA49" s="58">
        <v>1446</v>
      </c>
      <c r="AB49" s="58">
        <v>2763</v>
      </c>
      <c r="AC49" s="58">
        <v>2090</v>
      </c>
      <c r="AD49" s="58">
        <v>1903</v>
      </c>
      <c r="AE49" s="58">
        <v>2521</v>
      </c>
      <c r="AF49" s="58">
        <v>2594</v>
      </c>
      <c r="AG49" s="58">
        <v>1484</v>
      </c>
      <c r="AH49" s="58">
        <v>2249</v>
      </c>
      <c r="AI49" s="58">
        <v>2503</v>
      </c>
      <c r="AJ49" s="58">
        <v>2844</v>
      </c>
      <c r="AK49" s="58">
        <v>1874</v>
      </c>
      <c r="AL49" s="58">
        <v>1162</v>
      </c>
      <c r="AM49" s="58">
        <v>2045</v>
      </c>
      <c r="AN49" s="58">
        <v>1837</v>
      </c>
      <c r="AO49" s="58">
        <v>2859</v>
      </c>
      <c r="AP49" s="76">
        <v>2927</v>
      </c>
      <c r="AQ49" s="76">
        <v>1945</v>
      </c>
      <c r="AR49" s="76">
        <v>2169</v>
      </c>
      <c r="AS49" s="76">
        <v>2265</v>
      </c>
      <c r="AT49" s="76">
        <v>2304</v>
      </c>
      <c r="AU49" s="76">
        <v>2572</v>
      </c>
      <c r="AV49" s="76">
        <v>2848</v>
      </c>
      <c r="AW49" s="76">
        <v>2277</v>
      </c>
      <c r="AX49" s="76">
        <v>2854</v>
      </c>
      <c r="AY49" s="76">
        <v>3176</v>
      </c>
      <c r="AZ49" s="76">
        <v>2656</v>
      </c>
      <c r="BA49" s="60"/>
    </row>
    <row r="50" spans="1:53" ht="56.25">
      <c r="A50" s="124"/>
      <c r="B50" s="109">
        <v>17</v>
      </c>
      <c r="C50" s="66" t="s">
        <v>80</v>
      </c>
      <c r="D50" s="67">
        <v>8</v>
      </c>
      <c r="E50" s="19"/>
      <c r="F50" s="19"/>
      <c r="G50" s="19"/>
      <c r="H50" s="21" t="s">
        <v>23</v>
      </c>
      <c r="I50" s="22">
        <f>I51*D50</f>
        <v>128</v>
      </c>
      <c r="J50" s="23">
        <f>I50</f>
        <v>128</v>
      </c>
      <c r="K50" s="24" t="s">
        <v>21</v>
      </c>
      <c r="L50" s="24" t="s">
        <v>22</v>
      </c>
      <c r="M50" s="24" t="s">
        <v>21</v>
      </c>
      <c r="N50" s="23">
        <f>P50</f>
        <v>136</v>
      </c>
      <c r="O50" s="25" t="s">
        <v>20</v>
      </c>
      <c r="P50" s="26">
        <f>P51*D50</f>
        <v>136</v>
      </c>
      <c r="Q50" s="105">
        <f t="shared" ref="Q50:AZ50" si="35">SUM(Q52:Q59)</f>
        <v>75</v>
      </c>
      <c r="R50" s="105">
        <f t="shared" si="35"/>
        <v>79</v>
      </c>
      <c r="S50" s="105">
        <f t="shared" si="35"/>
        <v>115</v>
      </c>
      <c r="T50" s="105">
        <f t="shared" si="35"/>
        <v>129</v>
      </c>
      <c r="U50" s="105">
        <f t="shared" si="35"/>
        <v>80</v>
      </c>
      <c r="V50" s="105">
        <f t="shared" si="35"/>
        <v>85</v>
      </c>
      <c r="W50" s="105">
        <f t="shared" si="35"/>
        <v>71</v>
      </c>
      <c r="X50" s="105">
        <f t="shared" si="35"/>
        <v>101</v>
      </c>
      <c r="Y50" s="105">
        <f t="shared" si="35"/>
        <v>130</v>
      </c>
      <c r="Z50" s="105">
        <f t="shared" si="35"/>
        <v>136</v>
      </c>
      <c r="AA50" s="105">
        <f t="shared" si="35"/>
        <v>127</v>
      </c>
      <c r="AB50" s="105">
        <f t="shared" si="35"/>
        <v>130</v>
      </c>
      <c r="AC50" s="105">
        <f t="shared" si="35"/>
        <v>143</v>
      </c>
      <c r="AD50" s="105">
        <f t="shared" si="35"/>
        <v>111</v>
      </c>
      <c r="AE50" s="105">
        <f t="shared" si="35"/>
        <v>147</v>
      </c>
      <c r="AF50" s="105">
        <f t="shared" si="35"/>
        <v>139</v>
      </c>
      <c r="AG50" s="105">
        <f t="shared" si="35"/>
        <v>91</v>
      </c>
      <c r="AH50" s="105">
        <f t="shared" si="35"/>
        <v>120</v>
      </c>
      <c r="AI50" s="105">
        <f t="shared" si="35"/>
        <v>126</v>
      </c>
      <c r="AJ50" s="105">
        <f t="shared" si="35"/>
        <v>138</v>
      </c>
      <c r="AK50" s="105">
        <f t="shared" si="35"/>
        <v>108</v>
      </c>
      <c r="AL50" s="105">
        <f t="shared" si="35"/>
        <v>150</v>
      </c>
      <c r="AM50" s="105">
        <f t="shared" si="35"/>
        <v>169</v>
      </c>
      <c r="AN50" s="105">
        <f t="shared" si="35"/>
        <v>137</v>
      </c>
      <c r="AO50" s="105">
        <f t="shared" si="35"/>
        <v>136</v>
      </c>
      <c r="AP50" s="105">
        <f t="shared" si="35"/>
        <v>154</v>
      </c>
      <c r="AQ50" s="105">
        <f t="shared" si="35"/>
        <v>152</v>
      </c>
      <c r="AR50" s="105">
        <f t="shared" si="35"/>
        <v>148</v>
      </c>
      <c r="AS50" s="105">
        <f t="shared" si="35"/>
        <v>108</v>
      </c>
      <c r="AT50" s="105">
        <f t="shared" si="35"/>
        <v>136</v>
      </c>
      <c r="AU50" s="105">
        <f t="shared" si="35"/>
        <v>127</v>
      </c>
      <c r="AV50" s="105">
        <f t="shared" si="35"/>
        <v>127</v>
      </c>
      <c r="AW50" s="105">
        <f t="shared" si="35"/>
        <v>119</v>
      </c>
      <c r="AX50" s="105">
        <f t="shared" si="35"/>
        <v>128</v>
      </c>
      <c r="AY50" s="105">
        <f t="shared" si="35"/>
        <v>141</v>
      </c>
      <c r="AZ50" s="105">
        <f t="shared" si="35"/>
        <v>139</v>
      </c>
      <c r="BA50" s="88"/>
    </row>
    <row r="51" spans="1:53" ht="33.75">
      <c r="A51" s="124"/>
      <c r="B51" s="110"/>
      <c r="C51" s="107" t="s">
        <v>81</v>
      </c>
      <c r="D51" s="68" t="s">
        <v>82</v>
      </c>
      <c r="E51" s="99" t="s">
        <v>17</v>
      </c>
      <c r="F51" s="99" t="s">
        <v>18</v>
      </c>
      <c r="G51" s="99" t="s">
        <v>83</v>
      </c>
      <c r="H51" s="21" t="s">
        <v>23</v>
      </c>
      <c r="I51" s="22">
        <v>16</v>
      </c>
      <c r="J51" s="23">
        <f>I51</f>
        <v>16</v>
      </c>
      <c r="K51" s="24" t="s">
        <v>21</v>
      </c>
      <c r="L51" s="24" t="s">
        <v>22</v>
      </c>
      <c r="M51" s="24" t="s">
        <v>21</v>
      </c>
      <c r="N51" s="23">
        <f>P51</f>
        <v>17</v>
      </c>
      <c r="O51" s="25" t="s">
        <v>20</v>
      </c>
      <c r="P51" s="26">
        <v>17</v>
      </c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88"/>
    </row>
    <row r="52" spans="1:53">
      <c r="A52" s="124"/>
      <c r="B52" s="110"/>
      <c r="C52" s="108"/>
      <c r="D52" s="107" t="s">
        <v>83</v>
      </c>
      <c r="E52" s="99"/>
      <c r="F52" s="99"/>
      <c r="G52" s="99"/>
      <c r="H52" s="69"/>
      <c r="I52" s="95" t="s">
        <v>84</v>
      </c>
      <c r="J52" s="95"/>
      <c r="K52" s="95"/>
      <c r="L52" s="95"/>
      <c r="M52" s="95"/>
      <c r="N52" s="95"/>
      <c r="O52" s="95"/>
      <c r="P52" s="95"/>
      <c r="Q52" s="58">
        <v>13</v>
      </c>
      <c r="R52" s="57">
        <v>6</v>
      </c>
      <c r="S52" s="57">
        <v>22</v>
      </c>
      <c r="T52" s="58">
        <v>14</v>
      </c>
      <c r="U52" s="57">
        <v>7</v>
      </c>
      <c r="V52" s="57">
        <v>9</v>
      </c>
      <c r="W52" s="58">
        <v>7</v>
      </c>
      <c r="X52" s="57">
        <v>15</v>
      </c>
      <c r="Y52" s="57">
        <v>14</v>
      </c>
      <c r="Z52" s="58">
        <v>17</v>
      </c>
      <c r="AA52" s="57">
        <v>16</v>
      </c>
      <c r="AB52" s="57">
        <v>14</v>
      </c>
      <c r="AC52" s="58">
        <v>19</v>
      </c>
      <c r="AD52" s="57">
        <v>11</v>
      </c>
      <c r="AE52" s="57">
        <v>15</v>
      </c>
      <c r="AF52" s="58">
        <v>21</v>
      </c>
      <c r="AG52" s="57">
        <v>11</v>
      </c>
      <c r="AH52" s="57">
        <v>14</v>
      </c>
      <c r="AI52" s="57">
        <v>15</v>
      </c>
      <c r="AJ52" s="58">
        <v>19</v>
      </c>
      <c r="AK52" s="57">
        <v>17</v>
      </c>
      <c r="AL52" s="57">
        <v>22</v>
      </c>
      <c r="AM52" s="57">
        <v>25</v>
      </c>
      <c r="AN52" s="57">
        <v>21</v>
      </c>
      <c r="AO52" s="57">
        <v>18</v>
      </c>
      <c r="AP52" s="79">
        <v>22</v>
      </c>
      <c r="AQ52" s="79">
        <v>15</v>
      </c>
      <c r="AR52" s="79">
        <v>19</v>
      </c>
      <c r="AS52" s="79">
        <v>9</v>
      </c>
      <c r="AT52" s="79">
        <v>19</v>
      </c>
      <c r="AU52" s="79">
        <v>16</v>
      </c>
      <c r="AV52" s="79">
        <v>20</v>
      </c>
      <c r="AW52" s="79">
        <v>15</v>
      </c>
      <c r="AX52" s="79">
        <v>14</v>
      </c>
      <c r="AY52" s="79">
        <v>15</v>
      </c>
      <c r="AZ52" s="79">
        <v>17</v>
      </c>
      <c r="BA52" s="88"/>
    </row>
    <row r="53" spans="1:53">
      <c r="A53" s="124"/>
      <c r="B53" s="110"/>
      <c r="C53" s="108"/>
      <c r="D53" s="108"/>
      <c r="E53" s="99"/>
      <c r="F53" s="99"/>
      <c r="G53" s="99"/>
      <c r="H53" s="69"/>
      <c r="I53" s="95" t="s">
        <v>85</v>
      </c>
      <c r="J53" s="95"/>
      <c r="K53" s="95"/>
      <c r="L53" s="95"/>
      <c r="M53" s="95"/>
      <c r="N53" s="95"/>
      <c r="O53" s="95"/>
      <c r="P53" s="95"/>
      <c r="Q53" s="58">
        <v>11</v>
      </c>
      <c r="R53" s="57">
        <v>12</v>
      </c>
      <c r="S53" s="57">
        <v>13</v>
      </c>
      <c r="T53" s="58">
        <v>18</v>
      </c>
      <c r="U53" s="57">
        <v>8</v>
      </c>
      <c r="V53" s="57">
        <v>14</v>
      </c>
      <c r="W53" s="58">
        <v>11</v>
      </c>
      <c r="X53" s="57">
        <v>13</v>
      </c>
      <c r="Y53" s="57">
        <v>16</v>
      </c>
      <c r="Z53" s="58">
        <v>15</v>
      </c>
      <c r="AA53" s="57">
        <v>13</v>
      </c>
      <c r="AB53" s="57">
        <v>17</v>
      </c>
      <c r="AC53" s="58">
        <v>19</v>
      </c>
      <c r="AD53" s="57">
        <v>16</v>
      </c>
      <c r="AE53" s="57">
        <v>19</v>
      </c>
      <c r="AF53" s="58">
        <v>21</v>
      </c>
      <c r="AG53" s="57">
        <v>11</v>
      </c>
      <c r="AH53" s="57">
        <v>14</v>
      </c>
      <c r="AI53" s="57">
        <v>16</v>
      </c>
      <c r="AJ53" s="58">
        <v>14</v>
      </c>
      <c r="AK53" s="57">
        <v>11</v>
      </c>
      <c r="AL53" s="57">
        <v>14</v>
      </c>
      <c r="AM53" s="57">
        <v>16</v>
      </c>
      <c r="AN53" s="57">
        <v>19</v>
      </c>
      <c r="AO53" s="57">
        <v>12</v>
      </c>
      <c r="AP53" s="79">
        <v>17</v>
      </c>
      <c r="AQ53" s="79">
        <v>18</v>
      </c>
      <c r="AR53" s="79">
        <f>6+4</f>
        <v>10</v>
      </c>
      <c r="AS53" s="79">
        <v>11</v>
      </c>
      <c r="AT53" s="79">
        <v>16</v>
      </c>
      <c r="AU53" s="79">
        <v>17</v>
      </c>
      <c r="AV53" s="79">
        <v>16</v>
      </c>
      <c r="AW53" s="79">
        <v>17</v>
      </c>
      <c r="AX53" s="79">
        <v>18</v>
      </c>
      <c r="AY53" s="79">
        <v>16</v>
      </c>
      <c r="AZ53" s="79">
        <v>16</v>
      </c>
      <c r="BA53" s="88"/>
    </row>
    <row r="54" spans="1:53">
      <c r="A54" s="124"/>
      <c r="B54" s="110"/>
      <c r="C54" s="108"/>
      <c r="D54" s="108"/>
      <c r="E54" s="99"/>
      <c r="F54" s="99"/>
      <c r="G54" s="99"/>
      <c r="H54" s="69"/>
      <c r="I54" s="95" t="s">
        <v>86</v>
      </c>
      <c r="J54" s="95"/>
      <c r="K54" s="95"/>
      <c r="L54" s="95"/>
      <c r="M54" s="95"/>
      <c r="N54" s="95"/>
      <c r="O54" s="95"/>
      <c r="P54" s="95"/>
      <c r="Q54" s="58">
        <v>0</v>
      </c>
      <c r="R54" s="57">
        <v>11</v>
      </c>
      <c r="S54" s="57">
        <v>10</v>
      </c>
      <c r="T54" s="58">
        <v>15</v>
      </c>
      <c r="U54" s="57">
        <v>6</v>
      </c>
      <c r="V54" s="57">
        <v>12</v>
      </c>
      <c r="W54" s="58">
        <v>8</v>
      </c>
      <c r="X54" s="57">
        <v>14</v>
      </c>
      <c r="Y54" s="57">
        <v>19</v>
      </c>
      <c r="Z54" s="58">
        <v>16</v>
      </c>
      <c r="AA54" s="57">
        <v>17</v>
      </c>
      <c r="AB54" s="57">
        <v>15</v>
      </c>
      <c r="AC54" s="58">
        <v>17</v>
      </c>
      <c r="AD54" s="57">
        <v>10</v>
      </c>
      <c r="AE54" s="57">
        <v>19</v>
      </c>
      <c r="AF54" s="58">
        <v>17</v>
      </c>
      <c r="AG54" s="57">
        <v>12</v>
      </c>
      <c r="AH54" s="57">
        <v>14</v>
      </c>
      <c r="AI54" s="57">
        <v>13</v>
      </c>
      <c r="AJ54" s="58">
        <v>16</v>
      </c>
      <c r="AK54" s="57">
        <v>11</v>
      </c>
      <c r="AL54" s="57">
        <v>17</v>
      </c>
      <c r="AM54" s="57">
        <v>20</v>
      </c>
      <c r="AN54" s="57">
        <v>9</v>
      </c>
      <c r="AO54" s="57">
        <v>19</v>
      </c>
      <c r="AP54" s="79">
        <v>21</v>
      </c>
      <c r="AQ54" s="79">
        <v>19</v>
      </c>
      <c r="AR54" s="79">
        <v>19</v>
      </c>
      <c r="AS54" s="79">
        <v>13</v>
      </c>
      <c r="AT54" s="79">
        <v>18</v>
      </c>
      <c r="AU54" s="79">
        <v>16</v>
      </c>
      <c r="AV54" s="79">
        <v>17</v>
      </c>
      <c r="AW54" s="79">
        <v>13</v>
      </c>
      <c r="AX54" s="79">
        <v>16</v>
      </c>
      <c r="AY54" s="79">
        <v>17</v>
      </c>
      <c r="AZ54" s="79">
        <v>22</v>
      </c>
      <c r="BA54" s="88"/>
    </row>
    <row r="55" spans="1:53">
      <c r="A55" s="124"/>
      <c r="B55" s="110"/>
      <c r="C55" s="108"/>
      <c r="D55" s="108"/>
      <c r="E55" s="19"/>
      <c r="F55" s="19"/>
      <c r="G55" s="19"/>
      <c r="H55" s="69"/>
      <c r="I55" s="95" t="s">
        <v>87</v>
      </c>
      <c r="J55" s="95"/>
      <c r="K55" s="95"/>
      <c r="L55" s="95"/>
      <c r="M55" s="95"/>
      <c r="N55" s="95"/>
      <c r="O55" s="95"/>
      <c r="P55" s="95"/>
      <c r="Q55" s="58">
        <v>10</v>
      </c>
      <c r="R55" s="57">
        <v>17</v>
      </c>
      <c r="S55" s="57">
        <v>20</v>
      </c>
      <c r="T55" s="58">
        <v>19</v>
      </c>
      <c r="U55" s="57">
        <v>12</v>
      </c>
      <c r="V55" s="57">
        <v>11</v>
      </c>
      <c r="W55" s="58">
        <v>7</v>
      </c>
      <c r="X55" s="57">
        <v>16</v>
      </c>
      <c r="Y55" s="57">
        <v>16</v>
      </c>
      <c r="Z55" s="58">
        <v>19</v>
      </c>
      <c r="AA55" s="57">
        <v>16</v>
      </c>
      <c r="AB55" s="57">
        <v>18</v>
      </c>
      <c r="AC55" s="58">
        <v>16</v>
      </c>
      <c r="AD55" s="57">
        <v>16</v>
      </c>
      <c r="AE55" s="57">
        <v>19</v>
      </c>
      <c r="AF55" s="58">
        <v>14</v>
      </c>
      <c r="AG55" s="57">
        <v>11</v>
      </c>
      <c r="AH55" s="57">
        <v>21</v>
      </c>
      <c r="AI55" s="57">
        <v>20</v>
      </c>
      <c r="AJ55" s="58">
        <v>22</v>
      </c>
      <c r="AK55" s="57">
        <v>18</v>
      </c>
      <c r="AL55" s="57">
        <v>25</v>
      </c>
      <c r="AM55" s="57">
        <v>17</v>
      </c>
      <c r="AN55" s="57">
        <v>17</v>
      </c>
      <c r="AO55" s="57">
        <v>18</v>
      </c>
      <c r="AP55" s="79">
        <v>21</v>
      </c>
      <c r="AQ55" s="79">
        <v>27</v>
      </c>
      <c r="AR55" s="79">
        <v>35</v>
      </c>
      <c r="AS55" s="79">
        <v>12</v>
      </c>
      <c r="AT55" s="79">
        <v>23</v>
      </c>
      <c r="AU55" s="79">
        <v>15</v>
      </c>
      <c r="AV55" s="79">
        <v>16</v>
      </c>
      <c r="AW55" s="79">
        <v>16</v>
      </c>
      <c r="AX55" s="79">
        <v>23</v>
      </c>
      <c r="AY55" s="79">
        <v>23</v>
      </c>
      <c r="AZ55" s="79">
        <v>28</v>
      </c>
      <c r="BA55" s="88"/>
    </row>
    <row r="56" spans="1:53">
      <c r="A56" s="124"/>
      <c r="B56" s="110"/>
      <c r="C56" s="108"/>
      <c r="D56" s="108"/>
      <c r="E56" s="19"/>
      <c r="F56" s="19"/>
      <c r="G56" s="19"/>
      <c r="H56" s="69"/>
      <c r="I56" s="95" t="s">
        <v>88</v>
      </c>
      <c r="J56" s="95"/>
      <c r="K56" s="95"/>
      <c r="L56" s="95"/>
      <c r="M56" s="95"/>
      <c r="N56" s="95"/>
      <c r="O56" s="95"/>
      <c r="P56" s="95"/>
      <c r="Q56" s="58">
        <v>13</v>
      </c>
      <c r="R56" s="57">
        <v>7</v>
      </c>
      <c r="S56" s="57">
        <v>18</v>
      </c>
      <c r="T56" s="58">
        <v>17</v>
      </c>
      <c r="U56" s="57">
        <v>14</v>
      </c>
      <c r="V56" s="57">
        <v>11</v>
      </c>
      <c r="W56" s="58">
        <v>9</v>
      </c>
      <c r="X56" s="57">
        <v>8</v>
      </c>
      <c r="Y56" s="57">
        <v>21</v>
      </c>
      <c r="Z56" s="58">
        <v>20</v>
      </c>
      <c r="AA56" s="57">
        <v>13</v>
      </c>
      <c r="AB56" s="57">
        <v>22</v>
      </c>
      <c r="AC56" s="58">
        <v>19</v>
      </c>
      <c r="AD56" s="57">
        <v>11</v>
      </c>
      <c r="AE56" s="57">
        <v>18</v>
      </c>
      <c r="AF56" s="58">
        <v>17</v>
      </c>
      <c r="AG56" s="57">
        <v>16</v>
      </c>
      <c r="AH56" s="57">
        <v>21</v>
      </c>
      <c r="AI56" s="57">
        <v>19</v>
      </c>
      <c r="AJ56" s="58">
        <v>19</v>
      </c>
      <c r="AK56" s="57">
        <v>14</v>
      </c>
      <c r="AL56" s="57">
        <v>20</v>
      </c>
      <c r="AM56" s="57">
        <v>37</v>
      </c>
      <c r="AN56" s="57">
        <v>17</v>
      </c>
      <c r="AO56" s="57">
        <v>18</v>
      </c>
      <c r="AP56" s="79">
        <v>22</v>
      </c>
      <c r="AQ56" s="79">
        <v>18</v>
      </c>
      <c r="AR56" s="79">
        <f>11+7</f>
        <v>18</v>
      </c>
      <c r="AS56" s="79">
        <v>14</v>
      </c>
      <c r="AT56" s="79">
        <v>22</v>
      </c>
      <c r="AU56" s="79">
        <v>17</v>
      </c>
      <c r="AV56" s="79">
        <v>9</v>
      </c>
      <c r="AW56" s="79">
        <v>24</v>
      </c>
      <c r="AX56" s="79">
        <v>20</v>
      </c>
      <c r="AY56" s="79">
        <v>21</v>
      </c>
      <c r="AZ56" s="79">
        <v>16</v>
      </c>
      <c r="BA56" s="88"/>
    </row>
    <row r="57" spans="1:53">
      <c r="A57" s="124"/>
      <c r="B57" s="110"/>
      <c r="C57" s="108"/>
      <c r="D57" s="108"/>
      <c r="E57" s="19"/>
      <c r="F57" s="19"/>
      <c r="G57" s="19"/>
      <c r="H57" s="69"/>
      <c r="I57" s="95" t="s">
        <v>89</v>
      </c>
      <c r="J57" s="95"/>
      <c r="K57" s="95"/>
      <c r="L57" s="95"/>
      <c r="M57" s="95"/>
      <c r="N57" s="95"/>
      <c r="O57" s="95"/>
      <c r="P57" s="95"/>
      <c r="Q57" s="58">
        <v>9</v>
      </c>
      <c r="R57" s="57">
        <v>12</v>
      </c>
      <c r="S57" s="57">
        <v>14</v>
      </c>
      <c r="T57" s="58">
        <v>16</v>
      </c>
      <c r="U57" s="57">
        <v>15</v>
      </c>
      <c r="V57" s="57">
        <v>10</v>
      </c>
      <c r="W57" s="58">
        <v>8</v>
      </c>
      <c r="X57" s="57">
        <v>15</v>
      </c>
      <c r="Y57" s="57">
        <v>17</v>
      </c>
      <c r="Z57" s="58">
        <v>16</v>
      </c>
      <c r="AA57" s="57">
        <v>15</v>
      </c>
      <c r="AB57" s="57">
        <v>15</v>
      </c>
      <c r="AC57" s="58">
        <v>19</v>
      </c>
      <c r="AD57" s="57">
        <v>17</v>
      </c>
      <c r="AE57" s="57">
        <v>18</v>
      </c>
      <c r="AF57" s="58">
        <v>15</v>
      </c>
      <c r="AG57" s="57">
        <v>13</v>
      </c>
      <c r="AH57" s="57">
        <v>15</v>
      </c>
      <c r="AI57" s="57">
        <v>17</v>
      </c>
      <c r="AJ57" s="58">
        <v>16</v>
      </c>
      <c r="AK57" s="57">
        <v>13</v>
      </c>
      <c r="AL57" s="57">
        <v>18</v>
      </c>
      <c r="AM57" s="57">
        <v>18</v>
      </c>
      <c r="AN57" s="57">
        <v>15</v>
      </c>
      <c r="AO57" s="57">
        <v>16</v>
      </c>
      <c r="AP57" s="75">
        <v>18</v>
      </c>
      <c r="AQ57" s="75">
        <v>18</v>
      </c>
      <c r="AR57" s="75">
        <f>11+2</f>
        <v>13</v>
      </c>
      <c r="AS57" s="75">
        <v>14</v>
      </c>
      <c r="AT57" s="75">
        <v>12</v>
      </c>
      <c r="AU57" s="75">
        <v>15</v>
      </c>
      <c r="AV57" s="75">
        <v>16</v>
      </c>
      <c r="AW57" s="79">
        <v>10</v>
      </c>
      <c r="AX57" s="79">
        <v>16</v>
      </c>
      <c r="AY57" s="79">
        <f>12+8</f>
        <v>20</v>
      </c>
      <c r="AZ57" s="79">
        <v>17</v>
      </c>
      <c r="BA57" s="88"/>
    </row>
    <row r="58" spans="1:53">
      <c r="A58" s="124"/>
      <c r="B58" s="110"/>
      <c r="C58" s="108"/>
      <c r="D58" s="108"/>
      <c r="E58" s="19"/>
      <c r="F58" s="19"/>
      <c r="G58" s="19"/>
      <c r="H58" s="69"/>
      <c r="I58" s="95" t="s">
        <v>90</v>
      </c>
      <c r="J58" s="95"/>
      <c r="K58" s="95"/>
      <c r="L58" s="95"/>
      <c r="M58" s="95"/>
      <c r="N58" s="95"/>
      <c r="O58" s="95"/>
      <c r="P58" s="95"/>
      <c r="Q58" s="58">
        <v>7</v>
      </c>
      <c r="R58" s="57">
        <v>1</v>
      </c>
      <c r="S58" s="57">
        <v>3</v>
      </c>
      <c r="T58" s="58">
        <v>9</v>
      </c>
      <c r="U58" s="57">
        <v>4</v>
      </c>
      <c r="V58" s="57">
        <v>4</v>
      </c>
      <c r="W58" s="58">
        <v>7</v>
      </c>
      <c r="X58" s="57">
        <v>7</v>
      </c>
      <c r="Y58" s="57">
        <v>11</v>
      </c>
      <c r="Z58" s="58">
        <v>14</v>
      </c>
      <c r="AA58" s="57">
        <v>17</v>
      </c>
      <c r="AB58" s="57">
        <v>10</v>
      </c>
      <c r="AC58" s="58">
        <v>16</v>
      </c>
      <c r="AD58" s="57">
        <v>15</v>
      </c>
      <c r="AE58" s="57">
        <v>17</v>
      </c>
      <c r="AF58" s="58">
        <v>16</v>
      </c>
      <c r="AG58" s="57">
        <v>7</v>
      </c>
      <c r="AH58" s="57">
        <v>8</v>
      </c>
      <c r="AI58" s="57">
        <v>9</v>
      </c>
      <c r="AJ58" s="58">
        <v>14</v>
      </c>
      <c r="AK58" s="57">
        <v>10</v>
      </c>
      <c r="AL58" s="57">
        <v>14</v>
      </c>
      <c r="AM58" s="57">
        <v>19</v>
      </c>
      <c r="AN58" s="57">
        <v>21</v>
      </c>
      <c r="AO58" s="57">
        <v>18</v>
      </c>
      <c r="AP58" s="75">
        <v>16</v>
      </c>
      <c r="AQ58" s="75">
        <v>17</v>
      </c>
      <c r="AR58" s="75">
        <v>20</v>
      </c>
      <c r="AS58" s="75">
        <v>19</v>
      </c>
      <c r="AT58" s="75">
        <v>13</v>
      </c>
      <c r="AU58" s="75">
        <v>14</v>
      </c>
      <c r="AV58" s="75">
        <v>17</v>
      </c>
      <c r="AW58" s="79">
        <v>12</v>
      </c>
      <c r="AX58" s="79">
        <v>19</v>
      </c>
      <c r="AY58" s="79">
        <v>13</v>
      </c>
      <c r="AZ58" s="79">
        <v>13</v>
      </c>
      <c r="BA58" s="88"/>
    </row>
    <row r="59" spans="1:53">
      <c r="A59" s="124"/>
      <c r="B59" s="110"/>
      <c r="C59" s="108"/>
      <c r="D59" s="108"/>
      <c r="E59" s="91"/>
      <c r="F59" s="91"/>
      <c r="G59" s="91"/>
      <c r="H59" s="69"/>
      <c r="I59" s="95" t="s">
        <v>91</v>
      </c>
      <c r="J59" s="95"/>
      <c r="K59" s="95"/>
      <c r="L59" s="95"/>
      <c r="M59" s="95"/>
      <c r="N59" s="95"/>
      <c r="O59" s="95"/>
      <c r="P59" s="95"/>
      <c r="Q59" s="58">
        <v>12</v>
      </c>
      <c r="R59" s="57">
        <v>13</v>
      </c>
      <c r="S59" s="57">
        <v>15</v>
      </c>
      <c r="T59" s="58">
        <v>21</v>
      </c>
      <c r="U59" s="57">
        <v>14</v>
      </c>
      <c r="V59" s="57">
        <v>14</v>
      </c>
      <c r="W59" s="58">
        <v>14</v>
      </c>
      <c r="X59" s="57">
        <v>13</v>
      </c>
      <c r="Y59" s="57">
        <v>16</v>
      </c>
      <c r="Z59" s="58">
        <v>19</v>
      </c>
      <c r="AA59" s="57">
        <v>20</v>
      </c>
      <c r="AB59" s="57">
        <v>19</v>
      </c>
      <c r="AC59" s="58">
        <v>18</v>
      </c>
      <c r="AD59" s="57">
        <v>15</v>
      </c>
      <c r="AE59" s="57">
        <v>22</v>
      </c>
      <c r="AF59" s="58">
        <v>18</v>
      </c>
      <c r="AG59" s="57">
        <v>10</v>
      </c>
      <c r="AH59" s="57">
        <v>13</v>
      </c>
      <c r="AI59" s="57">
        <v>17</v>
      </c>
      <c r="AJ59" s="58">
        <v>18</v>
      </c>
      <c r="AK59" s="57">
        <v>14</v>
      </c>
      <c r="AL59" s="57">
        <v>20</v>
      </c>
      <c r="AM59" s="57">
        <v>17</v>
      </c>
      <c r="AN59" s="57">
        <v>18</v>
      </c>
      <c r="AO59" s="57">
        <v>17</v>
      </c>
      <c r="AP59" s="75">
        <v>17</v>
      </c>
      <c r="AQ59" s="75">
        <v>20</v>
      </c>
      <c r="AR59" s="75">
        <f>14</f>
        <v>14</v>
      </c>
      <c r="AS59" s="75">
        <v>16</v>
      </c>
      <c r="AT59" s="75">
        <v>13</v>
      </c>
      <c r="AU59" s="75">
        <v>17</v>
      </c>
      <c r="AV59" s="75">
        <v>16</v>
      </c>
      <c r="AW59" s="79">
        <v>12</v>
      </c>
      <c r="AX59" s="79">
        <v>2</v>
      </c>
      <c r="AY59" s="79">
        <v>16</v>
      </c>
      <c r="AZ59" s="79">
        <v>10</v>
      </c>
      <c r="BA59" s="92"/>
    </row>
    <row r="60" spans="1:53">
      <c r="A60" s="124"/>
      <c r="B60" s="110"/>
      <c r="C60" s="108"/>
      <c r="D60" s="108"/>
      <c r="E60" s="19"/>
      <c r="F60" s="19"/>
      <c r="G60" s="19"/>
      <c r="I60" s="95" t="s">
        <v>99</v>
      </c>
      <c r="J60" s="95"/>
      <c r="K60" s="95"/>
      <c r="L60" s="95"/>
      <c r="M60" s="95"/>
      <c r="N60" s="95"/>
      <c r="O60" s="95"/>
      <c r="P60" s="95"/>
      <c r="Q60" s="58"/>
      <c r="R60" s="57"/>
      <c r="S60" s="57"/>
      <c r="T60" s="58"/>
      <c r="U60" s="57"/>
      <c r="V60" s="57"/>
      <c r="W60" s="58"/>
      <c r="X60" s="57"/>
      <c r="Y60" s="57"/>
      <c r="Z60" s="58"/>
      <c r="AA60" s="57"/>
      <c r="AB60" s="57"/>
      <c r="AC60" s="58"/>
      <c r="AD60" s="57"/>
      <c r="AE60" s="57"/>
      <c r="AF60" s="58"/>
      <c r="AG60" s="57"/>
      <c r="AH60" s="57"/>
      <c r="AI60" s="57"/>
      <c r="AJ60" s="58"/>
      <c r="AK60" s="57"/>
      <c r="AL60" s="57"/>
      <c r="AM60" s="57"/>
      <c r="AN60" s="57"/>
      <c r="AO60" s="57"/>
      <c r="AP60" s="75"/>
      <c r="AQ60" s="75"/>
      <c r="AR60" s="75"/>
      <c r="AS60" s="75"/>
      <c r="AT60" s="75"/>
      <c r="AU60" s="75"/>
      <c r="AV60" s="75"/>
      <c r="AW60" s="79"/>
      <c r="AX60" s="79"/>
      <c r="AY60" s="79">
        <v>20</v>
      </c>
      <c r="AZ60" s="79">
        <v>17</v>
      </c>
      <c r="BA60" s="88"/>
    </row>
    <row r="61" spans="1:53">
      <c r="A61" s="124"/>
      <c r="B61" s="101">
        <v>18</v>
      </c>
      <c r="C61" s="103" t="s">
        <v>92</v>
      </c>
      <c r="D61" s="103" t="s">
        <v>93</v>
      </c>
      <c r="E61" s="99" t="s">
        <v>17</v>
      </c>
      <c r="F61" s="99" t="s">
        <v>18</v>
      </c>
      <c r="G61" s="99" t="s">
        <v>47</v>
      </c>
      <c r="H61" s="21" t="s">
        <v>23</v>
      </c>
      <c r="I61" s="61">
        <v>0.95</v>
      </c>
      <c r="J61" s="62">
        <f>I61</f>
        <v>0.95</v>
      </c>
      <c r="K61" s="24" t="s">
        <v>21</v>
      </c>
      <c r="L61" s="24" t="s">
        <v>22</v>
      </c>
      <c r="M61" s="24" t="s">
        <v>21</v>
      </c>
      <c r="N61" s="62">
        <f>P61</f>
        <v>1</v>
      </c>
      <c r="O61" s="25" t="s">
        <v>20</v>
      </c>
      <c r="P61" s="63">
        <v>1</v>
      </c>
      <c r="Q61" s="64">
        <f t="shared" ref="Q61:AZ61" ca="1" si="36">AVERAGEIF(Q62:Q69,"&lt;&gt;0",Q62:Q64)</f>
        <v>0.67132116004296449</v>
      </c>
      <c r="R61" s="64">
        <f t="shared" ca="1" si="36"/>
        <v>0.64967105263157898</v>
      </c>
      <c r="S61" s="64">
        <f t="shared" ca="1" si="36"/>
        <v>1.182154605263158</v>
      </c>
      <c r="T61" s="64">
        <f t="shared" ca="1" si="36"/>
        <v>1.2984764542936287</v>
      </c>
      <c r="U61" s="64">
        <f t="shared" ca="1" si="36"/>
        <v>0.91557017543859653</v>
      </c>
      <c r="V61" s="64">
        <f t="shared" ca="1" si="36"/>
        <v>0.78259373925008602</v>
      </c>
      <c r="W61" s="64">
        <f t="shared" ca="1" si="36"/>
        <v>1.0616028708133973</v>
      </c>
      <c r="X61" s="64">
        <f t="shared" ca="1" si="36"/>
        <v>0.98986551857585148</v>
      </c>
      <c r="Y61" s="64">
        <f t="shared" ca="1" si="36"/>
        <v>1.069078947368421</v>
      </c>
      <c r="Z61" s="64">
        <f t="shared" ca="1" si="36"/>
        <v>1.0651629072681703</v>
      </c>
      <c r="AA61" s="64">
        <f t="shared" ca="1" si="36"/>
        <v>0.99467418546365904</v>
      </c>
      <c r="AB61" s="64">
        <f t="shared" ca="1" si="36"/>
        <v>1.0492926394934705</v>
      </c>
      <c r="AC61" s="64">
        <f t="shared" ca="1" si="36"/>
        <v>1.1329104010025064</v>
      </c>
      <c r="AD61" s="64">
        <f t="shared" ca="1" si="36"/>
        <v>1.2370770676691729</v>
      </c>
      <c r="AE61" s="64">
        <f t="shared" ca="1" si="36"/>
        <v>1.1603499055124444</v>
      </c>
      <c r="AF61" s="64">
        <f t="shared" ca="1" si="36"/>
        <v>1.0592420045328632</v>
      </c>
      <c r="AG61" s="64">
        <f t="shared" ca="1" si="36"/>
        <v>1.0072055137844611</v>
      </c>
      <c r="AH61" s="64">
        <f t="shared" ca="1" si="36"/>
        <v>1.0387811634349031</v>
      </c>
      <c r="AI61" s="64">
        <f t="shared" ca="1" si="36"/>
        <v>1.0855263157894737</v>
      </c>
      <c r="AJ61" s="64">
        <f t="shared" ca="1" si="36"/>
        <v>1.0957080200501255</v>
      </c>
      <c r="AK61" s="64">
        <f t="shared" ca="1" si="36"/>
        <v>1.1252741228070176</v>
      </c>
      <c r="AL61" s="64">
        <f t="shared" ca="1" si="36"/>
        <v>1.0807806324110671</v>
      </c>
      <c r="AM61" s="64">
        <f t="shared" ca="1" si="36"/>
        <v>1.3887499999999999</v>
      </c>
      <c r="AN61" s="64">
        <f t="shared" ca="1" si="36"/>
        <v>1.0612824675324677</v>
      </c>
      <c r="AO61" s="64">
        <f t="shared" ca="1" si="36"/>
        <v>1.1331371191135735</v>
      </c>
      <c r="AP61" s="64">
        <f t="shared" ca="1" si="36"/>
        <v>1.2061403508771931</v>
      </c>
      <c r="AQ61" s="64">
        <f t="shared" ca="1" si="36"/>
        <v>1.1006084876222175</v>
      </c>
      <c r="AR61" s="64">
        <f t="shared" ca="1" si="36"/>
        <v>1.1767700501253133</v>
      </c>
      <c r="AS61" s="64">
        <f t="shared" ca="1" si="36"/>
        <v>1.1842105263157894</v>
      </c>
      <c r="AT61" s="64">
        <f t="shared" ca="1" si="36"/>
        <v>1.1330409356725146</v>
      </c>
      <c r="AU61" s="64">
        <f t="shared" ca="1" si="36"/>
        <v>1.0861515081563557</v>
      </c>
      <c r="AV61" s="64">
        <f t="shared" ca="1" si="36"/>
        <v>0.97469348086124419</v>
      </c>
      <c r="AW61" s="64">
        <f t="shared" ca="1" si="36"/>
        <v>1.1513157894736843</v>
      </c>
      <c r="AX61" s="64">
        <f t="shared" ca="1" si="36"/>
        <v>1.0181704260651629</v>
      </c>
      <c r="AY61" s="64">
        <f t="shared" ca="1" si="36"/>
        <v>1.0541267942583732</v>
      </c>
      <c r="AZ61" s="64">
        <f t="shared" ca="1" si="36"/>
        <v>1.0545202719717957</v>
      </c>
      <c r="BA61" s="88"/>
    </row>
    <row r="62" spans="1:53">
      <c r="A62" s="124"/>
      <c r="B62" s="102"/>
      <c r="C62" s="104"/>
      <c r="D62" s="104"/>
      <c r="E62" s="99"/>
      <c r="F62" s="99"/>
      <c r="G62" s="99"/>
      <c r="H62" s="70"/>
      <c r="I62" s="100" t="s">
        <v>84</v>
      </c>
      <c r="J62" s="100"/>
      <c r="K62" s="100"/>
      <c r="L62" s="100"/>
      <c r="M62" s="100"/>
      <c r="N62" s="100"/>
      <c r="O62" s="100"/>
      <c r="P62" s="100"/>
      <c r="Q62" s="64">
        <f>(Q52/($L$83*($Q$71-Q83)))</f>
        <v>0.81453634085213034</v>
      </c>
      <c r="R62" s="64">
        <f t="shared" ref="R62:R68" si="37">(R52/($L83*($R$71-R83)))</f>
        <v>0.39473684210526316</v>
      </c>
      <c r="S62" s="64">
        <f t="shared" ref="S62:AL62" si="38">(S52/($L83*(S$71-S83)))</f>
        <v>1.8092105263157894</v>
      </c>
      <c r="T62" s="64">
        <f t="shared" si="38"/>
        <v>1.6746411483253589</v>
      </c>
      <c r="U62" s="64">
        <f t="shared" si="38"/>
        <v>0.61403508771929827</v>
      </c>
      <c r="V62" s="64">
        <f t="shared" si="38"/>
        <v>0.65789473684210531</v>
      </c>
      <c r="W62" s="64">
        <f t="shared" si="38"/>
        <v>0.83732057416267947</v>
      </c>
      <c r="X62" s="64">
        <f t="shared" si="38"/>
        <v>1.1609907120743035</v>
      </c>
      <c r="Y62" s="64">
        <f t="shared" si="38"/>
        <v>0.92105263157894746</v>
      </c>
      <c r="Z62" s="64">
        <f t="shared" si="38"/>
        <v>1.0651629072681703</v>
      </c>
      <c r="AA62" s="64">
        <f t="shared" si="38"/>
        <v>1.0025062656641603</v>
      </c>
      <c r="AB62" s="64">
        <f t="shared" si="38"/>
        <v>0.96952908587257625</v>
      </c>
      <c r="AC62" s="64">
        <f t="shared" si="38"/>
        <v>1.1904761904761905</v>
      </c>
      <c r="AD62" s="64">
        <f t="shared" si="38"/>
        <v>0.72368421052631582</v>
      </c>
      <c r="AE62" s="64">
        <f t="shared" si="38"/>
        <v>0.93984962406015038</v>
      </c>
      <c r="AF62" s="64">
        <f t="shared" si="38"/>
        <v>1.2559808612440193</v>
      </c>
      <c r="AG62" s="64">
        <f t="shared" si="38"/>
        <v>0.96491228070175439</v>
      </c>
      <c r="AH62" s="64">
        <f t="shared" si="38"/>
        <v>0.96952908587257625</v>
      </c>
      <c r="AI62" s="64">
        <f t="shared" si="38"/>
        <v>0.98684210526315796</v>
      </c>
      <c r="AJ62" s="64">
        <f t="shared" si="38"/>
        <v>1.1904761904761905</v>
      </c>
      <c r="AK62" s="64">
        <f t="shared" si="38"/>
        <v>1.3980263157894737</v>
      </c>
      <c r="AL62" s="64">
        <f t="shared" si="38"/>
        <v>1.2585812356979404</v>
      </c>
      <c r="AM62" s="64">
        <v>1.64</v>
      </c>
      <c r="AN62" s="64">
        <f t="shared" ref="AN62:AZ62" si="39">(AN52/($L83*(AN$71-AN83)))</f>
        <v>1.381578947368421</v>
      </c>
      <c r="AO62" s="64">
        <f t="shared" si="39"/>
        <v>1.1842105263157896</v>
      </c>
      <c r="AP62" s="64">
        <f t="shared" si="39"/>
        <v>1.3784461152882206</v>
      </c>
      <c r="AQ62" s="64">
        <f t="shared" si="39"/>
        <v>0.89712918660287089</v>
      </c>
      <c r="AR62" s="64">
        <f t="shared" si="39"/>
        <v>1.1904761904761905</v>
      </c>
      <c r="AS62" s="64">
        <f t="shared" si="39"/>
        <v>0.78947368421052633</v>
      </c>
      <c r="AT62" s="64">
        <f t="shared" si="39"/>
        <v>1.25</v>
      </c>
      <c r="AU62" s="64">
        <f t="shared" si="39"/>
        <v>1.10803324099723</v>
      </c>
      <c r="AV62" s="64">
        <f t="shared" si="39"/>
        <v>1.1961722488038278</v>
      </c>
      <c r="AW62" s="64">
        <f t="shared" si="39"/>
        <v>1.1609907120743035</v>
      </c>
      <c r="AX62" s="64">
        <f t="shared" si="39"/>
        <v>0.8771929824561403</v>
      </c>
      <c r="AY62" s="64">
        <f t="shared" si="39"/>
        <v>0.89712918660287089</v>
      </c>
      <c r="AZ62" s="64">
        <f t="shared" si="39"/>
        <v>1.0167464114832536</v>
      </c>
      <c r="BA62" s="88"/>
    </row>
    <row r="63" spans="1:53">
      <c r="A63" s="124"/>
      <c r="B63" s="102"/>
      <c r="C63" s="104"/>
      <c r="D63" s="104"/>
      <c r="E63" s="99"/>
      <c r="F63" s="99"/>
      <c r="G63" s="99"/>
      <c r="H63" s="70"/>
      <c r="I63" s="100" t="s">
        <v>85</v>
      </c>
      <c r="J63" s="100"/>
      <c r="K63" s="100"/>
      <c r="L63" s="100"/>
      <c r="M63" s="100"/>
      <c r="N63" s="100"/>
      <c r="O63" s="100"/>
      <c r="P63" s="100"/>
      <c r="Q63" s="64">
        <f>(Q53/($L$84*($Q$71-Q84)))</f>
        <v>0.68922305764411029</v>
      </c>
      <c r="R63" s="64">
        <f t="shared" si="37"/>
        <v>0.78947368421052633</v>
      </c>
      <c r="S63" s="64">
        <f t="shared" ref="S63:S68" si="40">(S53/($L84*($S$71-S84)))</f>
        <v>1.069078947368421</v>
      </c>
      <c r="T63" s="64">
        <f t="shared" ref="T63:AL63" si="41">(T53/($L84*(T$71-T84)))</f>
        <v>1.0765550239234452</v>
      </c>
      <c r="U63" s="64">
        <f t="shared" si="41"/>
        <v>0.70175438596491224</v>
      </c>
      <c r="V63" s="64">
        <f t="shared" si="41"/>
        <v>1.0233918128654971</v>
      </c>
      <c r="W63" s="64">
        <f t="shared" si="41"/>
        <v>1.3157894736842106</v>
      </c>
      <c r="X63" s="64">
        <f t="shared" si="41"/>
        <v>1.0061919504643964</v>
      </c>
      <c r="Y63" s="64">
        <f t="shared" si="41"/>
        <v>1.0526315789473684</v>
      </c>
      <c r="Z63" s="64">
        <f t="shared" si="41"/>
        <v>0.93984962406015038</v>
      </c>
      <c r="AA63" s="64">
        <f t="shared" si="41"/>
        <v>0.81453634085213034</v>
      </c>
      <c r="AB63" s="64">
        <f t="shared" si="41"/>
        <v>1.0651629072681703</v>
      </c>
      <c r="AC63" s="64">
        <f t="shared" si="41"/>
        <v>1.1904761904761905</v>
      </c>
      <c r="AD63" s="64">
        <f t="shared" si="41"/>
        <v>1.0526315789473684</v>
      </c>
      <c r="AE63" s="64">
        <f t="shared" si="41"/>
        <v>1.1363636363636365</v>
      </c>
      <c r="AF63" s="64">
        <f t="shared" si="41"/>
        <v>1.2559808612440193</v>
      </c>
      <c r="AG63" s="64">
        <f t="shared" si="41"/>
        <v>0.96491228070175439</v>
      </c>
      <c r="AH63" s="64">
        <f t="shared" si="41"/>
        <v>0.96952908587257625</v>
      </c>
      <c r="AI63" s="64">
        <f t="shared" si="41"/>
        <v>1.0526315789473684</v>
      </c>
      <c r="AJ63" s="64">
        <f t="shared" si="41"/>
        <v>0.8771929824561403</v>
      </c>
      <c r="AK63" s="64">
        <f t="shared" si="41"/>
        <v>0.96491228070175439</v>
      </c>
      <c r="AL63" s="64">
        <f t="shared" si="41"/>
        <v>0.8009153318077803</v>
      </c>
      <c r="AM63" s="64">
        <v>1.05</v>
      </c>
      <c r="AN63" s="64">
        <f t="shared" ref="AN63:AZ63" si="42">(AN53/($L84*(AN$71-AN84)))</f>
        <v>1.1363636363636365</v>
      </c>
      <c r="AO63" s="64">
        <f t="shared" si="42"/>
        <v>0.78947368421052633</v>
      </c>
      <c r="AP63" s="64">
        <f t="shared" si="42"/>
        <v>1.0651629072681703</v>
      </c>
      <c r="AQ63" s="64">
        <f t="shared" si="42"/>
        <v>1.0297482837528604</v>
      </c>
      <c r="AR63" s="64">
        <f t="shared" si="42"/>
        <v>0.65789473684210531</v>
      </c>
      <c r="AS63" s="64">
        <f t="shared" si="42"/>
        <v>0.96491228070175439</v>
      </c>
      <c r="AT63" s="64">
        <f t="shared" si="42"/>
        <v>1.1695906432748537</v>
      </c>
      <c r="AU63" s="64">
        <f t="shared" si="42"/>
        <v>1.2426900584795322</v>
      </c>
      <c r="AV63" s="64">
        <f t="shared" si="42"/>
        <v>0.95693779904306231</v>
      </c>
      <c r="AW63" s="64">
        <f t="shared" si="42"/>
        <v>1.3157894736842106</v>
      </c>
      <c r="AX63" s="64">
        <f t="shared" si="42"/>
        <v>1.1278195488721805</v>
      </c>
      <c r="AY63" s="64">
        <f t="shared" si="42"/>
        <v>0.95693779904306231</v>
      </c>
      <c r="AZ63" s="64">
        <f t="shared" si="42"/>
        <v>0.95693779904306231</v>
      </c>
      <c r="BA63" s="88"/>
    </row>
    <row r="64" spans="1:53">
      <c r="A64" s="124"/>
      <c r="B64" s="102"/>
      <c r="C64" s="104"/>
      <c r="D64" s="104"/>
      <c r="E64" s="99"/>
      <c r="F64" s="99"/>
      <c r="G64" s="99"/>
      <c r="H64" s="70"/>
      <c r="I64" s="100" t="s">
        <v>86</v>
      </c>
      <c r="J64" s="100"/>
      <c r="K64" s="100"/>
      <c r="L64" s="100"/>
      <c r="M64" s="100"/>
      <c r="N64" s="100"/>
      <c r="O64" s="100"/>
      <c r="P64" s="100"/>
      <c r="Q64" s="64">
        <f>(Q54/($L$85*($Q$71-Q85)))</f>
        <v>0</v>
      </c>
      <c r="R64" s="64">
        <f t="shared" si="37"/>
        <v>0.72368421052631582</v>
      </c>
      <c r="S64" s="64">
        <f t="shared" si="40"/>
        <v>0.82236842105263153</v>
      </c>
      <c r="T64" s="64">
        <f t="shared" ref="T64:AL64" si="43">(T54/($L85*(T$71-T85)))</f>
        <v>0.89712918660287089</v>
      </c>
      <c r="U64" s="64">
        <f t="shared" si="43"/>
        <v>0.52631578947368418</v>
      </c>
      <c r="V64" s="64">
        <f t="shared" si="43"/>
        <v>0.87719298245614041</v>
      </c>
      <c r="W64" s="64">
        <f t="shared" si="43"/>
        <v>0.95693779904306231</v>
      </c>
      <c r="X64" s="64">
        <f t="shared" si="43"/>
        <v>1.1513157894736843</v>
      </c>
      <c r="Y64" s="64">
        <f t="shared" si="43"/>
        <v>1.25</v>
      </c>
      <c r="Z64" s="64">
        <f t="shared" si="43"/>
        <v>1.0025062656641603</v>
      </c>
      <c r="AA64" s="64">
        <f t="shared" si="43"/>
        <v>1.0651629072681703</v>
      </c>
      <c r="AB64" s="64">
        <f t="shared" si="43"/>
        <v>1.0964912280701755</v>
      </c>
      <c r="AC64" s="64">
        <f t="shared" si="43"/>
        <v>1.118421052631579</v>
      </c>
      <c r="AD64" s="64">
        <f t="shared" si="43"/>
        <v>0.65789473684210531</v>
      </c>
      <c r="AE64" s="64">
        <f t="shared" si="43"/>
        <v>1.1363636363636365</v>
      </c>
      <c r="AF64" s="64">
        <f t="shared" si="43"/>
        <v>1.1772853185595569</v>
      </c>
      <c r="AG64" s="64">
        <f t="shared" si="43"/>
        <v>1.1278195488721805</v>
      </c>
      <c r="AH64" s="64">
        <f t="shared" si="43"/>
        <v>0.96952908587257625</v>
      </c>
      <c r="AI64" s="64">
        <f t="shared" si="43"/>
        <v>0.85526315789473684</v>
      </c>
      <c r="AJ64" s="64">
        <f t="shared" si="43"/>
        <v>1.0526315789473684</v>
      </c>
      <c r="AK64" s="64">
        <f t="shared" si="43"/>
        <v>0.96491228070175439</v>
      </c>
      <c r="AL64" s="64">
        <f t="shared" si="43"/>
        <v>0.97254004576659037</v>
      </c>
      <c r="AM64" s="64">
        <v>1.32</v>
      </c>
      <c r="AN64" s="64">
        <f t="shared" ref="AN64:AZ64" si="44">(AN54/($L85*(AN$71-AN85)))</f>
        <v>0.65789473684210531</v>
      </c>
      <c r="AO64" s="64">
        <f t="shared" si="44"/>
        <v>1.25</v>
      </c>
      <c r="AP64" s="64">
        <f t="shared" si="44"/>
        <v>1.3157894736842104</v>
      </c>
      <c r="AQ64" s="64">
        <f t="shared" si="44"/>
        <v>1.0869565217391304</v>
      </c>
      <c r="AR64" s="64">
        <f t="shared" si="44"/>
        <v>1.1904761904761905</v>
      </c>
      <c r="AS64" s="64">
        <f t="shared" si="44"/>
        <v>1.1403508771929824</v>
      </c>
      <c r="AT64" s="64">
        <f t="shared" si="44"/>
        <v>1.1842105263157896</v>
      </c>
      <c r="AU64" s="64">
        <f t="shared" si="44"/>
        <v>1.0526315789473684</v>
      </c>
      <c r="AV64" s="64">
        <f t="shared" si="44"/>
        <v>1.0167464114832536</v>
      </c>
      <c r="AW64" s="64">
        <f t="shared" si="44"/>
        <v>1.0061919504643964</v>
      </c>
      <c r="AX64" s="64">
        <f t="shared" si="44"/>
        <v>1.0025062656641603</v>
      </c>
      <c r="AY64" s="64">
        <f t="shared" si="44"/>
        <v>1.0167464114832536</v>
      </c>
      <c r="AZ64" s="64">
        <f t="shared" si="44"/>
        <v>1.3157894736842106</v>
      </c>
      <c r="BA64" s="88"/>
    </row>
    <row r="65" spans="1:53">
      <c r="A65" s="124"/>
      <c r="B65" s="102"/>
      <c r="C65" s="104"/>
      <c r="D65" s="104"/>
      <c r="E65" s="19"/>
      <c r="F65" s="19"/>
      <c r="G65" s="19"/>
      <c r="H65" s="70"/>
      <c r="I65" s="100" t="s">
        <v>87</v>
      </c>
      <c r="J65" s="100"/>
      <c r="K65" s="100"/>
      <c r="L65" s="100"/>
      <c r="M65" s="100"/>
      <c r="N65" s="100"/>
      <c r="O65" s="100"/>
      <c r="P65" s="100"/>
      <c r="Q65" s="64">
        <f>(Q55/($L$86*($Q$71-Q86)))</f>
        <v>0.62656641604010022</v>
      </c>
      <c r="R65" s="64">
        <f t="shared" si="37"/>
        <v>1.118421052631579</v>
      </c>
      <c r="S65" s="64">
        <f t="shared" si="40"/>
        <v>1.6447368421052631</v>
      </c>
      <c r="T65" s="64">
        <f t="shared" ref="T65:AL65" si="45">(T55/($L86*(T$71-T86)))</f>
        <v>1.1363636363636365</v>
      </c>
      <c r="U65" s="64">
        <f t="shared" si="45"/>
        <v>1.0526315789473684</v>
      </c>
      <c r="V65" s="64">
        <f t="shared" si="45"/>
        <v>0.80409356725146197</v>
      </c>
      <c r="W65" s="64">
        <f t="shared" si="45"/>
        <v>0.83732057416267947</v>
      </c>
      <c r="X65" s="64">
        <f t="shared" si="45"/>
        <v>1.2383900928792571</v>
      </c>
      <c r="Y65" s="64">
        <f t="shared" si="45"/>
        <v>1.0526315789473684</v>
      </c>
      <c r="Z65" s="64">
        <f t="shared" si="45"/>
        <v>1.1904761904761905</v>
      </c>
      <c r="AA65" s="64">
        <f t="shared" si="45"/>
        <v>1.0025062656641603</v>
      </c>
      <c r="AB65" s="64">
        <f t="shared" si="45"/>
        <v>1.1278195488721805</v>
      </c>
      <c r="AC65" s="64">
        <f t="shared" si="45"/>
        <v>1.0025062656641603</v>
      </c>
      <c r="AD65" s="64">
        <f t="shared" si="45"/>
        <v>1.0526315789473684</v>
      </c>
      <c r="AE65" s="64">
        <f t="shared" si="45"/>
        <v>1.1363636363636365</v>
      </c>
      <c r="AF65" s="64">
        <f t="shared" si="45"/>
        <v>0.83732057416267947</v>
      </c>
      <c r="AG65" s="64">
        <f t="shared" si="45"/>
        <v>0.96491228070175439</v>
      </c>
      <c r="AH65" s="64">
        <f t="shared" si="45"/>
        <v>1.4542936288088644</v>
      </c>
      <c r="AI65" s="64">
        <f t="shared" si="45"/>
        <v>1.3157894736842106</v>
      </c>
      <c r="AJ65" s="64">
        <f t="shared" si="45"/>
        <v>1.4473684210526316</v>
      </c>
      <c r="AK65" s="64">
        <f t="shared" si="45"/>
        <v>1.4802631578947367</v>
      </c>
      <c r="AL65" s="64">
        <f t="shared" si="45"/>
        <v>1.4952153110047848</v>
      </c>
      <c r="AM65" s="64">
        <v>1.1200000000000001</v>
      </c>
      <c r="AN65" s="64">
        <f t="shared" ref="AN65:AZ65" si="46">(AN55/($L86*(AN$71-AN86)))</f>
        <v>1.0167464114832536</v>
      </c>
      <c r="AO65" s="64">
        <f t="shared" si="46"/>
        <v>1.1842105263157896</v>
      </c>
      <c r="AP65" s="64">
        <f t="shared" si="46"/>
        <v>1.3157894736842104</v>
      </c>
      <c r="AQ65" s="64">
        <f t="shared" si="46"/>
        <v>1.6148325358851676</v>
      </c>
      <c r="AR65" s="64">
        <f t="shared" si="46"/>
        <v>2.3026315789473686</v>
      </c>
      <c r="AS65" s="64">
        <f t="shared" si="46"/>
        <v>1.0526315789473684</v>
      </c>
      <c r="AT65" s="64">
        <f t="shared" si="46"/>
        <v>1.5131578947368423</v>
      </c>
      <c r="AU65" s="64">
        <f t="shared" si="46"/>
        <v>1.0387811634349031</v>
      </c>
      <c r="AV65" s="64">
        <f t="shared" si="46"/>
        <v>0.95693779904306231</v>
      </c>
      <c r="AW65" s="64">
        <f t="shared" si="46"/>
        <v>1.2383900928792571</v>
      </c>
      <c r="AX65" s="64">
        <f t="shared" si="46"/>
        <v>1.4411027568922306</v>
      </c>
      <c r="AY65" s="64">
        <f t="shared" si="46"/>
        <v>1.3755980861244019</v>
      </c>
      <c r="AZ65" s="64">
        <f t="shared" si="46"/>
        <v>1.6746411483253589</v>
      </c>
      <c r="BA65" s="50"/>
    </row>
    <row r="66" spans="1:53">
      <c r="A66" s="124"/>
      <c r="B66" s="102"/>
      <c r="C66" s="104"/>
      <c r="D66" s="104"/>
      <c r="E66" s="19"/>
      <c r="F66" s="19"/>
      <c r="G66" s="19"/>
      <c r="H66" s="70"/>
      <c r="I66" s="100" t="s">
        <v>88</v>
      </c>
      <c r="J66" s="100"/>
      <c r="K66" s="100"/>
      <c r="L66" s="100"/>
      <c r="M66" s="100"/>
      <c r="N66" s="100"/>
      <c r="O66" s="100"/>
      <c r="P66" s="100"/>
      <c r="Q66" s="64">
        <f>(Q56/($L$87*($Q$71-Q87)))</f>
        <v>0.81453634085213034</v>
      </c>
      <c r="R66" s="64">
        <f t="shared" si="37"/>
        <v>0.46052631578947373</v>
      </c>
      <c r="S66" s="64">
        <f t="shared" si="40"/>
        <v>1.4802631578947367</v>
      </c>
      <c r="T66" s="64">
        <f t="shared" ref="T66:AL66" si="47">(T56/($L87*(T$71-T87)))</f>
        <v>1.1772853185595569</v>
      </c>
      <c r="U66" s="64">
        <f t="shared" si="47"/>
        <v>1.5350877192982455</v>
      </c>
      <c r="V66" s="64">
        <f t="shared" si="47"/>
        <v>0.85139318885448911</v>
      </c>
      <c r="W66" s="64">
        <f t="shared" si="47"/>
        <v>1.0765550239234452</v>
      </c>
      <c r="X66" s="64">
        <f t="shared" si="47"/>
        <v>0.61919504643962853</v>
      </c>
      <c r="Y66" s="64">
        <f t="shared" si="47"/>
        <v>1.381578947368421</v>
      </c>
      <c r="Z66" s="64">
        <f t="shared" si="47"/>
        <v>1.2531328320802004</v>
      </c>
      <c r="AA66" s="64">
        <f t="shared" si="47"/>
        <v>0.81453634085213034</v>
      </c>
      <c r="AB66" s="64">
        <f t="shared" si="47"/>
        <v>1.3784461152882206</v>
      </c>
      <c r="AC66" s="64">
        <f t="shared" si="47"/>
        <v>1.1904761904761905</v>
      </c>
      <c r="AD66" s="64">
        <f t="shared" si="47"/>
        <v>2.8947368421052633</v>
      </c>
      <c r="AE66" s="64">
        <f t="shared" si="47"/>
        <v>1.3931888544891642</v>
      </c>
      <c r="AF66" s="64">
        <f t="shared" si="47"/>
        <v>1.0167464114832536</v>
      </c>
      <c r="AG66" s="64">
        <f t="shared" si="47"/>
        <v>1.4035087719298245</v>
      </c>
      <c r="AH66" s="64">
        <f t="shared" si="47"/>
        <v>1.4542936288088644</v>
      </c>
      <c r="AI66" s="64">
        <f t="shared" si="47"/>
        <v>1.25</v>
      </c>
      <c r="AJ66" s="64">
        <f t="shared" si="47"/>
        <v>1.1904761904761905</v>
      </c>
      <c r="AK66" s="64">
        <f t="shared" si="47"/>
        <v>1.1513157894736843</v>
      </c>
      <c r="AL66" s="64">
        <f t="shared" si="47"/>
        <v>1.1441647597254003</v>
      </c>
      <c r="AM66" s="64">
        <v>2.4300000000000002</v>
      </c>
      <c r="AN66" s="64">
        <f t="shared" ref="AN66:AZ66" si="48">(AN56/($L87*(AN$71-AN87)))</f>
        <v>1.0167464114832536</v>
      </c>
      <c r="AO66" s="64">
        <f t="shared" si="48"/>
        <v>1.1842105263157896</v>
      </c>
      <c r="AP66" s="64">
        <f t="shared" si="48"/>
        <v>1.3784461152882206</v>
      </c>
      <c r="AQ66" s="64">
        <f t="shared" si="48"/>
        <v>1.0297482837528604</v>
      </c>
      <c r="AR66" s="64">
        <f t="shared" si="48"/>
        <v>1.1278195488721805</v>
      </c>
      <c r="AS66" s="64">
        <f t="shared" si="48"/>
        <v>1.2280701754385965</v>
      </c>
      <c r="AT66" s="64">
        <f t="shared" si="48"/>
        <v>1.4473684210526316</v>
      </c>
      <c r="AU66" s="64">
        <f t="shared" si="48"/>
        <v>1.118421052631579</v>
      </c>
      <c r="AV66" s="64">
        <f t="shared" si="48"/>
        <v>0.74013157894736836</v>
      </c>
      <c r="AW66" s="64">
        <f t="shared" si="48"/>
        <v>1.8575851393188854</v>
      </c>
      <c r="AX66" s="64">
        <f t="shared" si="48"/>
        <v>1.2531328320802004</v>
      </c>
      <c r="AY66" s="64">
        <f t="shared" si="48"/>
        <v>1.2559808612440193</v>
      </c>
      <c r="AZ66" s="64">
        <f t="shared" si="48"/>
        <v>0.95693779904306231</v>
      </c>
      <c r="BA66" s="50"/>
    </row>
    <row r="67" spans="1:53">
      <c r="A67" s="124"/>
      <c r="B67" s="102"/>
      <c r="C67" s="104"/>
      <c r="D67" s="104"/>
      <c r="E67" s="19"/>
      <c r="F67" s="19"/>
      <c r="G67" s="19"/>
      <c r="H67" s="70"/>
      <c r="I67" s="100" t="s">
        <v>89</v>
      </c>
      <c r="J67" s="100"/>
      <c r="K67" s="100"/>
      <c r="L67" s="100"/>
      <c r="M67" s="100"/>
      <c r="N67" s="100"/>
      <c r="O67" s="100"/>
      <c r="P67" s="100"/>
      <c r="Q67" s="64">
        <f>(Q57/($L$88*($Q$71-Q88)))</f>
        <v>0.56390977443609025</v>
      </c>
      <c r="R67" s="64">
        <f t="shared" si="37"/>
        <v>0.78947368421052633</v>
      </c>
      <c r="S67" s="64">
        <f t="shared" si="40"/>
        <v>1.1513157894736843</v>
      </c>
      <c r="T67" s="64">
        <f t="shared" ref="T67:AL67" si="49">(T57/($L88*(T$71-T88)))</f>
        <v>2.6315789473684212</v>
      </c>
      <c r="U67" s="64">
        <f t="shared" si="49"/>
        <v>1.3157894736842104</v>
      </c>
      <c r="V67" s="64">
        <f t="shared" si="49"/>
        <v>0.73099415204678364</v>
      </c>
      <c r="W67" s="64">
        <f t="shared" si="49"/>
        <v>0.95693779904306231</v>
      </c>
      <c r="X67" s="64">
        <f t="shared" si="49"/>
        <v>1.1609907120743035</v>
      </c>
      <c r="Y67" s="64">
        <f t="shared" si="49"/>
        <v>1.118421052631579</v>
      </c>
      <c r="Z67" s="64">
        <f t="shared" si="49"/>
        <v>1.0025062656641603</v>
      </c>
      <c r="AA67" s="64">
        <f t="shared" si="49"/>
        <v>0.93984962406015038</v>
      </c>
      <c r="AB67" s="64">
        <f t="shared" si="49"/>
        <v>0.93984962406015038</v>
      </c>
      <c r="AC67" s="64">
        <f t="shared" si="49"/>
        <v>1.1904761904761905</v>
      </c>
      <c r="AD67" s="64">
        <f t="shared" si="49"/>
        <v>1.118421052631579</v>
      </c>
      <c r="AE67" s="64">
        <f t="shared" si="49"/>
        <v>1.0765550239234452</v>
      </c>
      <c r="AF67" s="64">
        <f t="shared" si="49"/>
        <v>0.89712918660287089</v>
      </c>
      <c r="AG67" s="64">
        <f t="shared" si="49"/>
        <v>1.1403508771929824</v>
      </c>
      <c r="AH67" s="64">
        <f t="shared" si="49"/>
        <v>1.0387811634349031</v>
      </c>
      <c r="AI67" s="64">
        <f t="shared" si="49"/>
        <v>1.118421052631579</v>
      </c>
      <c r="AJ67" s="64">
        <f t="shared" si="49"/>
        <v>1.0025062656641603</v>
      </c>
      <c r="AK67" s="64">
        <f t="shared" si="49"/>
        <v>1.069078947368421</v>
      </c>
      <c r="AL67" s="64">
        <f t="shared" si="49"/>
        <v>1.0297482837528604</v>
      </c>
      <c r="AM67" s="64">
        <v>1.18</v>
      </c>
      <c r="AN67" s="64">
        <f t="shared" ref="AN67:AZ67" si="50">(AN57/($L88*(AN$71-AN88)))</f>
        <v>0.89712918660287089</v>
      </c>
      <c r="AO67" s="64">
        <f t="shared" si="50"/>
        <v>1.10803324099723</v>
      </c>
      <c r="AP67" s="64">
        <f t="shared" si="50"/>
        <v>1.1278195488721805</v>
      </c>
      <c r="AQ67" s="64">
        <f t="shared" si="50"/>
        <v>1.0297482837528604</v>
      </c>
      <c r="AR67" s="64">
        <f t="shared" si="50"/>
        <v>0.81453634085213034</v>
      </c>
      <c r="AS67" s="64">
        <f t="shared" si="50"/>
        <v>1.2280701754385965</v>
      </c>
      <c r="AT67" s="64">
        <f t="shared" si="50"/>
        <v>0.78947368421052633</v>
      </c>
      <c r="AU67" s="64">
        <f t="shared" si="50"/>
        <v>0.98684210526315796</v>
      </c>
      <c r="AV67" s="64">
        <f t="shared" si="50"/>
        <v>0.95693779904306231</v>
      </c>
      <c r="AW67" s="64">
        <f t="shared" si="50"/>
        <v>0.77399380804953566</v>
      </c>
      <c r="AX67" s="64">
        <f t="shared" si="50"/>
        <v>1.0025062656641603</v>
      </c>
      <c r="AY67" s="64">
        <f t="shared" si="50"/>
        <v>1.1961722488038278</v>
      </c>
      <c r="AZ67" s="64">
        <f t="shared" si="50"/>
        <v>1.0167464114832536</v>
      </c>
      <c r="BA67" s="50"/>
    </row>
    <row r="68" spans="1:53">
      <c r="A68" s="124"/>
      <c r="B68" s="102"/>
      <c r="C68" s="104"/>
      <c r="D68" s="104"/>
      <c r="E68" s="19"/>
      <c r="F68" s="19"/>
      <c r="G68" s="19"/>
      <c r="H68" s="70"/>
      <c r="I68" s="100" t="s">
        <v>90</v>
      </c>
      <c r="J68" s="100"/>
      <c r="K68" s="100"/>
      <c r="L68" s="100"/>
      <c r="M68" s="100"/>
      <c r="N68" s="100"/>
      <c r="O68" s="100"/>
      <c r="P68" s="100"/>
      <c r="Q68" s="64">
        <f>(Q58/($L$89*($Q$71-Q89)))</f>
        <v>0.43859649122807015</v>
      </c>
      <c r="R68" s="64">
        <f t="shared" si="37"/>
        <v>6.5789473684210523E-2</v>
      </c>
      <c r="S68" s="64">
        <f t="shared" si="40"/>
        <v>0.24671052631578946</v>
      </c>
      <c r="T68" s="64">
        <f t="shared" ref="T68:AL68" si="51">(T58/($L89*(T$71-T89)))</f>
        <v>0.53827751196172258</v>
      </c>
      <c r="U68" s="64">
        <f t="shared" si="51"/>
        <v>0.35087719298245612</v>
      </c>
      <c r="V68" s="64">
        <f t="shared" si="51"/>
        <v>0.29239766081871343</v>
      </c>
      <c r="W68" s="64">
        <f t="shared" si="51"/>
        <v>0.83732057416267947</v>
      </c>
      <c r="X68" s="64">
        <f t="shared" si="51"/>
        <v>0.57565789473684215</v>
      </c>
      <c r="Y68" s="64">
        <f t="shared" si="51"/>
        <v>0.72368421052631582</v>
      </c>
      <c r="Z68" s="64">
        <f t="shared" si="51"/>
        <v>0.8771929824561403</v>
      </c>
      <c r="AA68" s="64">
        <f t="shared" si="51"/>
        <v>1.0651629072681703</v>
      </c>
      <c r="AB68" s="64">
        <f t="shared" si="51"/>
        <v>0.62656641604010022</v>
      </c>
      <c r="AC68" s="64">
        <f t="shared" si="51"/>
        <v>1.0526315789473684</v>
      </c>
      <c r="AD68" s="64">
        <f t="shared" si="51"/>
        <v>1.4097744360902256</v>
      </c>
      <c r="AE68" s="64">
        <f t="shared" si="51"/>
        <v>1.0167464114832536</v>
      </c>
      <c r="AF68" s="64">
        <f t="shared" si="51"/>
        <v>0.95693779904306231</v>
      </c>
      <c r="AG68" s="64">
        <f t="shared" si="51"/>
        <v>0.61403508771929827</v>
      </c>
      <c r="AH68" s="64">
        <f t="shared" si="51"/>
        <v>0.554016620498615</v>
      </c>
      <c r="AI68" s="64">
        <f t="shared" si="51"/>
        <v>0.98684210526315774</v>
      </c>
      <c r="AJ68" s="64">
        <f t="shared" si="51"/>
        <v>0.8771929824561403</v>
      </c>
      <c r="AK68" s="64">
        <f t="shared" si="51"/>
        <v>0.82236842105263153</v>
      </c>
      <c r="AL68" s="64">
        <f t="shared" si="51"/>
        <v>0.8009153318077803</v>
      </c>
      <c r="AM68" s="64">
        <v>1.25</v>
      </c>
      <c r="AN68" s="64">
        <f t="shared" ref="AN68:AZ68" si="52">(AN58/($L89*(AN$71-AN89)))</f>
        <v>1.2559808612440193</v>
      </c>
      <c r="AO68" s="64">
        <f t="shared" si="52"/>
        <v>1.2465373961218837</v>
      </c>
      <c r="AP68" s="64">
        <f t="shared" si="52"/>
        <v>1.0025062656641603</v>
      </c>
      <c r="AQ68" s="64">
        <f t="shared" si="52"/>
        <v>0.97254004576659037</v>
      </c>
      <c r="AR68" s="64">
        <f t="shared" si="52"/>
        <v>1.2531328320802004</v>
      </c>
      <c r="AS68" s="64">
        <f t="shared" si="52"/>
        <v>1.6666666666666665</v>
      </c>
      <c r="AT68" s="64">
        <f t="shared" si="52"/>
        <v>0.85526315789473684</v>
      </c>
      <c r="AU68" s="64">
        <f t="shared" si="52"/>
        <v>1.0233918128654971</v>
      </c>
      <c r="AV68" s="64">
        <f t="shared" si="52"/>
        <v>1.0167464114832536</v>
      </c>
      <c r="AW68" s="64">
        <f t="shared" si="52"/>
        <v>0.92879256965944268</v>
      </c>
      <c r="AX68" s="64">
        <f t="shared" si="52"/>
        <v>1.3157894736842106</v>
      </c>
      <c r="AY68" s="64">
        <f t="shared" si="52"/>
        <v>0.77751196172248804</v>
      </c>
      <c r="AZ68" s="64">
        <f t="shared" si="52"/>
        <v>0.90027700831024937</v>
      </c>
      <c r="BA68" s="50"/>
    </row>
    <row r="69" spans="1:53">
      <c r="A69" s="124"/>
      <c r="B69" s="102"/>
      <c r="C69" s="104"/>
      <c r="D69" s="104"/>
      <c r="E69" s="91"/>
      <c r="F69" s="91"/>
      <c r="G69" s="91"/>
      <c r="H69" s="70"/>
      <c r="I69" s="100" t="s">
        <v>91</v>
      </c>
      <c r="J69" s="100"/>
      <c r="K69" s="100"/>
      <c r="L69" s="100"/>
      <c r="M69" s="100"/>
      <c r="N69" s="100"/>
      <c r="O69" s="100"/>
      <c r="P69" s="100"/>
      <c r="Q69" s="64">
        <f>(Q59/($L$91*($Q$71-Q91)))</f>
        <v>0.75187969924812026</v>
      </c>
      <c r="R69" s="64">
        <f>(R59/($L91*($R$71-R91)))</f>
        <v>0.85526315789473684</v>
      </c>
      <c r="S69" s="64">
        <f>(S59/($L91*($S$71-S91)))</f>
        <v>1.2335526315789473</v>
      </c>
      <c r="T69" s="64">
        <f t="shared" ref="T69:AL69" si="53">(T59/($L91*(T$71-T91)))</f>
        <v>1.2559808612440193</v>
      </c>
      <c r="U69" s="64">
        <f t="shared" si="53"/>
        <v>1.2280701754385965</v>
      </c>
      <c r="V69" s="64">
        <f t="shared" si="53"/>
        <v>1.0233918128654971</v>
      </c>
      <c r="W69" s="64">
        <f t="shared" si="53"/>
        <v>1.6746411483253589</v>
      </c>
      <c r="X69" s="64">
        <f t="shared" si="53"/>
        <v>1.0061919504643964</v>
      </c>
      <c r="Y69" s="64">
        <f t="shared" si="53"/>
        <v>1.0526315789473684</v>
      </c>
      <c r="Z69" s="64">
        <f t="shared" si="53"/>
        <v>1.1904761904761905</v>
      </c>
      <c r="AA69" s="64">
        <f t="shared" si="53"/>
        <v>1.2531328320802004</v>
      </c>
      <c r="AB69" s="64">
        <f t="shared" si="53"/>
        <v>1.1904761904761905</v>
      </c>
      <c r="AC69" s="64">
        <f t="shared" si="53"/>
        <v>1.1278195488721805</v>
      </c>
      <c r="AD69" s="64">
        <f t="shared" si="53"/>
        <v>0.98684210526315796</v>
      </c>
      <c r="AE69" s="64">
        <f t="shared" si="53"/>
        <v>1.4473684210526316</v>
      </c>
      <c r="AF69" s="64">
        <f t="shared" si="53"/>
        <v>1.0765550239234452</v>
      </c>
      <c r="AG69" s="64">
        <f t="shared" si="53"/>
        <v>0.8771929824561403</v>
      </c>
      <c r="AH69" s="64">
        <f t="shared" si="53"/>
        <v>0.90027700831024937</v>
      </c>
      <c r="AI69" s="64">
        <f t="shared" si="53"/>
        <v>1.118421052631579</v>
      </c>
      <c r="AJ69" s="64">
        <f t="shared" si="53"/>
        <v>1.1278195488721805</v>
      </c>
      <c r="AK69" s="64">
        <f t="shared" si="53"/>
        <v>1.1513157894736843</v>
      </c>
      <c r="AL69" s="64">
        <f t="shared" si="53"/>
        <v>1.1441647597254003</v>
      </c>
      <c r="AM69" s="64">
        <v>1.1200000000000001</v>
      </c>
      <c r="AN69" s="64">
        <f t="shared" ref="AN69:AZ69" si="54">(AN59/($L91*(AN$71-AN91)))</f>
        <v>1.1278195488721805</v>
      </c>
      <c r="AO69" s="64">
        <f t="shared" si="54"/>
        <v>1.118421052631579</v>
      </c>
      <c r="AP69" s="64">
        <f t="shared" si="54"/>
        <v>1.0651629072681703</v>
      </c>
      <c r="AQ69" s="64">
        <f t="shared" si="54"/>
        <v>1.1441647597254003</v>
      </c>
      <c r="AR69" s="64">
        <f t="shared" si="54"/>
        <v>0.8771929824561403</v>
      </c>
      <c r="AS69" s="64">
        <f t="shared" si="54"/>
        <v>1.4035087719298245</v>
      </c>
      <c r="AT69" s="64">
        <f t="shared" si="54"/>
        <v>0.85526315789473684</v>
      </c>
      <c r="AU69" s="64">
        <f t="shared" si="54"/>
        <v>1.118421052631579</v>
      </c>
      <c r="AV69" s="64">
        <f t="shared" si="54"/>
        <v>0.95693779904306231</v>
      </c>
      <c r="AW69" s="64">
        <f t="shared" si="54"/>
        <v>0.92879256965944268</v>
      </c>
      <c r="AX69" s="64">
        <f t="shared" si="54"/>
        <v>0.12531328320802004</v>
      </c>
      <c r="AY69" s="64">
        <f t="shared" si="54"/>
        <v>0.95693779904306231</v>
      </c>
      <c r="AZ69" s="64">
        <f t="shared" si="54"/>
        <v>0.59808612440191389</v>
      </c>
      <c r="BA69" s="92"/>
    </row>
    <row r="70" spans="1:53">
      <c r="A70" s="124"/>
      <c r="B70" s="102"/>
      <c r="C70" s="104"/>
      <c r="D70" s="104"/>
      <c r="E70" s="19"/>
      <c r="F70" s="19"/>
      <c r="G70" s="19"/>
      <c r="H70" s="70"/>
      <c r="I70" s="100" t="s">
        <v>99</v>
      </c>
      <c r="J70" s="100"/>
      <c r="K70" s="100"/>
      <c r="L70" s="100"/>
      <c r="M70" s="100"/>
      <c r="N70" s="100"/>
      <c r="O70" s="100"/>
      <c r="P70" s="100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>
        <f>(AW60/(L91*(AW$71-AW91)))</f>
        <v>0</v>
      </c>
      <c r="AX70" s="64">
        <f>(AX60/(L91*(AX$71-AX91)))</f>
        <v>0</v>
      </c>
      <c r="AY70" s="64">
        <f>(AY60/(L91*(AY$71-AY91)))</f>
        <v>1.1961722488038278</v>
      </c>
      <c r="AZ70" s="64">
        <f>(AZ60/(L91*(AZ$71-AZ91)))</f>
        <v>1.0167464114832536</v>
      </c>
      <c r="BA70" s="50"/>
    </row>
    <row r="71" spans="1:53">
      <c r="A71" s="124"/>
      <c r="B71" s="97" t="s">
        <v>94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71">
        <v>21</v>
      </c>
      <c r="R71" s="71">
        <v>20</v>
      </c>
      <c r="S71" s="71">
        <v>19</v>
      </c>
      <c r="T71" s="71">
        <v>22</v>
      </c>
      <c r="U71" s="71">
        <v>15</v>
      </c>
      <c r="V71" s="71">
        <v>18</v>
      </c>
      <c r="W71" s="71">
        <v>20</v>
      </c>
      <c r="X71" s="71">
        <v>17</v>
      </c>
      <c r="Y71" s="71">
        <v>20</v>
      </c>
      <c r="Z71" s="71">
        <v>21</v>
      </c>
      <c r="AA71" s="71">
        <v>21</v>
      </c>
      <c r="AB71" s="71">
        <v>21</v>
      </c>
      <c r="AC71" s="71">
        <v>21</v>
      </c>
      <c r="AD71" s="71">
        <v>20</v>
      </c>
      <c r="AE71" s="71">
        <v>22</v>
      </c>
      <c r="AF71" s="71">
        <v>22</v>
      </c>
      <c r="AG71" s="71">
        <v>15</v>
      </c>
      <c r="AH71" s="71">
        <v>19</v>
      </c>
      <c r="AI71" s="71">
        <v>20</v>
      </c>
      <c r="AJ71" s="71">
        <v>21</v>
      </c>
      <c r="AK71" s="71">
        <v>16</v>
      </c>
      <c r="AL71" s="71">
        <v>23</v>
      </c>
      <c r="AM71" s="71">
        <v>20</v>
      </c>
      <c r="AN71" s="71">
        <v>22</v>
      </c>
      <c r="AO71" s="71">
        <v>20</v>
      </c>
      <c r="AP71" s="80">
        <v>21</v>
      </c>
      <c r="AQ71" s="80">
        <v>23</v>
      </c>
      <c r="AR71" s="80">
        <v>21</v>
      </c>
      <c r="AS71" s="80">
        <v>15</v>
      </c>
      <c r="AT71" s="80">
        <v>20</v>
      </c>
      <c r="AU71" s="80">
        <v>20</v>
      </c>
      <c r="AV71" s="80">
        <v>22</v>
      </c>
      <c r="AW71" s="80">
        <v>17</v>
      </c>
      <c r="AX71" s="80">
        <v>21</v>
      </c>
      <c r="AY71" s="80">
        <v>22</v>
      </c>
      <c r="AZ71" s="80">
        <v>23</v>
      </c>
      <c r="BA71" s="50"/>
    </row>
    <row r="72" spans="1:53">
      <c r="A72" s="124"/>
      <c r="B72" s="98">
        <v>19</v>
      </c>
      <c r="C72" s="99" t="s">
        <v>95</v>
      </c>
      <c r="D72" s="99" t="s">
        <v>96</v>
      </c>
      <c r="E72" s="99" t="s">
        <v>17</v>
      </c>
      <c r="F72" s="99" t="s">
        <v>18</v>
      </c>
      <c r="G72" s="99" t="s">
        <v>64</v>
      </c>
      <c r="H72" s="93" t="s">
        <v>97</v>
      </c>
      <c r="I72" s="93"/>
      <c r="J72" s="93"/>
      <c r="K72" s="93"/>
      <c r="L72" s="96">
        <v>12</v>
      </c>
      <c r="M72" s="96"/>
      <c r="N72" s="95" t="s">
        <v>65</v>
      </c>
      <c r="O72" s="95"/>
      <c r="P72" s="95"/>
      <c r="Q72" s="59"/>
      <c r="R72" s="58"/>
      <c r="S72" s="58">
        <v>3</v>
      </c>
      <c r="T72" s="59">
        <v>1</v>
      </c>
      <c r="U72" s="58">
        <v>2</v>
      </c>
      <c r="V72" s="58">
        <v>1</v>
      </c>
      <c r="W72" s="59">
        <v>9</v>
      </c>
      <c r="X72" s="58">
        <v>1</v>
      </c>
      <c r="Y72" s="58">
        <v>2</v>
      </c>
      <c r="Z72" s="59">
        <v>16</v>
      </c>
      <c r="AA72" s="58">
        <v>6</v>
      </c>
      <c r="AB72" s="58">
        <v>4</v>
      </c>
      <c r="AC72" s="58">
        <v>6</v>
      </c>
      <c r="AD72" s="58">
        <v>4</v>
      </c>
      <c r="AE72" s="58">
        <v>4</v>
      </c>
      <c r="AF72" s="58">
        <v>5</v>
      </c>
      <c r="AG72" s="58">
        <v>4</v>
      </c>
      <c r="AH72" s="58">
        <v>4</v>
      </c>
      <c r="AI72" s="58">
        <v>6</v>
      </c>
      <c r="AJ72" s="59">
        <v>5</v>
      </c>
      <c r="AK72" s="58">
        <v>3</v>
      </c>
      <c r="AL72" s="71">
        <v>16</v>
      </c>
      <c r="AM72" s="71">
        <v>4</v>
      </c>
      <c r="AN72" s="71">
        <v>17</v>
      </c>
      <c r="AO72" s="71">
        <v>4</v>
      </c>
      <c r="AP72" s="81">
        <v>6</v>
      </c>
      <c r="AQ72" s="81">
        <v>10</v>
      </c>
      <c r="AR72" s="81">
        <v>7</v>
      </c>
      <c r="AS72" s="81">
        <v>3</v>
      </c>
      <c r="AT72" s="81">
        <v>5</v>
      </c>
      <c r="AU72" s="81">
        <v>4</v>
      </c>
      <c r="AV72" s="81">
        <v>4</v>
      </c>
      <c r="AW72" s="81">
        <v>6</v>
      </c>
      <c r="AX72" s="81">
        <v>5</v>
      </c>
      <c r="AY72" s="81">
        <v>4</v>
      </c>
      <c r="AZ72" s="81">
        <v>7</v>
      </c>
      <c r="BA72" s="88"/>
    </row>
    <row r="73" spans="1:53">
      <c r="A73" s="124"/>
      <c r="B73" s="98"/>
      <c r="C73" s="99"/>
      <c r="D73" s="99"/>
      <c r="E73" s="99"/>
      <c r="F73" s="99"/>
      <c r="G73" s="99"/>
      <c r="H73" s="93" t="s">
        <v>97</v>
      </c>
      <c r="I73" s="93"/>
      <c r="J73" s="93"/>
      <c r="K73" s="93"/>
      <c r="L73" s="96">
        <v>12</v>
      </c>
      <c r="M73" s="96"/>
      <c r="N73" s="95" t="s">
        <v>66</v>
      </c>
      <c r="O73" s="95"/>
      <c r="P73" s="95"/>
      <c r="Q73" s="59">
        <v>2</v>
      </c>
      <c r="R73" s="58">
        <v>2</v>
      </c>
      <c r="S73" s="58">
        <v>3</v>
      </c>
      <c r="T73" s="59">
        <v>0</v>
      </c>
      <c r="U73" s="58">
        <v>2</v>
      </c>
      <c r="V73" s="58">
        <v>0</v>
      </c>
      <c r="W73" s="59">
        <v>10</v>
      </c>
      <c r="X73" s="58">
        <v>1</v>
      </c>
      <c r="Y73" s="58">
        <v>1</v>
      </c>
      <c r="Z73" s="59">
        <v>17</v>
      </c>
      <c r="AA73" s="58">
        <v>6</v>
      </c>
      <c r="AB73" s="58">
        <v>5</v>
      </c>
      <c r="AC73" s="58">
        <v>4</v>
      </c>
      <c r="AD73" s="58">
        <v>10</v>
      </c>
      <c r="AE73" s="58">
        <v>4</v>
      </c>
      <c r="AF73" s="59">
        <v>4</v>
      </c>
      <c r="AG73" s="58">
        <v>4</v>
      </c>
      <c r="AH73" s="58">
        <v>4</v>
      </c>
      <c r="AI73" s="58">
        <v>7</v>
      </c>
      <c r="AJ73" s="59">
        <v>4</v>
      </c>
      <c r="AK73" s="58">
        <v>5</v>
      </c>
      <c r="AL73" s="71">
        <v>17</v>
      </c>
      <c r="AM73" s="71">
        <v>4</v>
      </c>
      <c r="AN73" s="71">
        <v>5</v>
      </c>
      <c r="AO73" s="71">
        <v>4</v>
      </c>
      <c r="AP73" s="82">
        <v>5</v>
      </c>
      <c r="AQ73" s="82">
        <v>6</v>
      </c>
      <c r="AR73" s="82">
        <v>5</v>
      </c>
      <c r="AS73" s="82">
        <v>3</v>
      </c>
      <c r="AT73" s="82">
        <v>4</v>
      </c>
      <c r="AU73" s="82">
        <v>4</v>
      </c>
      <c r="AV73" s="82">
        <v>4</v>
      </c>
      <c r="AW73" s="82">
        <v>5</v>
      </c>
      <c r="AX73" s="82">
        <v>5</v>
      </c>
      <c r="AY73" s="82">
        <v>4</v>
      </c>
      <c r="AZ73" s="82">
        <v>9</v>
      </c>
      <c r="BA73" s="88"/>
    </row>
    <row r="74" spans="1:53">
      <c r="A74" s="124"/>
      <c r="B74" s="98"/>
      <c r="C74" s="99"/>
      <c r="D74" s="99"/>
      <c r="E74" s="99"/>
      <c r="F74" s="99"/>
      <c r="G74" s="99"/>
      <c r="H74" s="93" t="s">
        <v>97</v>
      </c>
      <c r="I74" s="93"/>
      <c r="J74" s="93"/>
      <c r="K74" s="93"/>
      <c r="L74" s="96">
        <v>12</v>
      </c>
      <c r="M74" s="96"/>
      <c r="N74" s="95" t="s">
        <v>67</v>
      </c>
      <c r="O74" s="95"/>
      <c r="P74" s="95"/>
      <c r="Q74" s="59"/>
      <c r="R74" s="58"/>
      <c r="S74" s="58">
        <v>3</v>
      </c>
      <c r="T74" s="59">
        <v>0</v>
      </c>
      <c r="U74" s="58">
        <v>2</v>
      </c>
      <c r="V74" s="58">
        <v>5</v>
      </c>
      <c r="W74" s="59">
        <v>9</v>
      </c>
      <c r="X74" s="58">
        <v>1</v>
      </c>
      <c r="Y74" s="58">
        <v>1</v>
      </c>
      <c r="Z74" s="59">
        <v>16</v>
      </c>
      <c r="AA74" s="58">
        <v>7</v>
      </c>
      <c r="AB74" s="58">
        <v>5</v>
      </c>
      <c r="AC74" s="58">
        <v>6</v>
      </c>
      <c r="AD74" s="58">
        <v>10</v>
      </c>
      <c r="AE74" s="58">
        <v>4</v>
      </c>
      <c r="AF74" s="59">
        <v>4</v>
      </c>
      <c r="AG74" s="58">
        <v>4</v>
      </c>
      <c r="AH74" s="58">
        <v>4</v>
      </c>
      <c r="AI74" s="58">
        <v>6</v>
      </c>
      <c r="AJ74" s="59">
        <v>5</v>
      </c>
      <c r="AK74" s="58">
        <v>6</v>
      </c>
      <c r="AL74" s="71">
        <v>18</v>
      </c>
      <c r="AM74" s="71">
        <v>4</v>
      </c>
      <c r="AN74" s="71">
        <v>6</v>
      </c>
      <c r="AO74" s="71">
        <v>5</v>
      </c>
      <c r="AP74" s="82">
        <v>4</v>
      </c>
      <c r="AQ74" s="82">
        <v>6</v>
      </c>
      <c r="AR74" s="82">
        <v>5</v>
      </c>
      <c r="AS74" s="82">
        <v>3</v>
      </c>
      <c r="AT74" s="82">
        <v>4</v>
      </c>
      <c r="AU74" s="82">
        <v>6</v>
      </c>
      <c r="AV74" s="82">
        <v>4</v>
      </c>
      <c r="AW74" s="82">
        <v>6</v>
      </c>
      <c r="AX74" s="82">
        <v>5</v>
      </c>
      <c r="AY74" s="82">
        <v>4</v>
      </c>
      <c r="AZ74" s="82">
        <v>7</v>
      </c>
      <c r="BA74" s="88"/>
    </row>
    <row r="75" spans="1:53">
      <c r="A75" s="124"/>
      <c r="B75" s="98"/>
      <c r="C75" s="99"/>
      <c r="D75" s="99"/>
      <c r="E75" s="99"/>
      <c r="F75" s="99"/>
      <c r="G75" s="99"/>
      <c r="H75" s="93" t="s">
        <v>97</v>
      </c>
      <c r="I75" s="93"/>
      <c r="J75" s="93"/>
      <c r="K75" s="93"/>
      <c r="L75" s="96">
        <v>12</v>
      </c>
      <c r="M75" s="96"/>
      <c r="N75" s="95" t="s">
        <v>68</v>
      </c>
      <c r="O75" s="95"/>
      <c r="P75" s="95"/>
      <c r="Q75" s="59">
        <v>7</v>
      </c>
      <c r="R75" s="58"/>
      <c r="S75" s="58">
        <v>5</v>
      </c>
      <c r="T75" s="59">
        <v>1</v>
      </c>
      <c r="U75" s="58">
        <v>2</v>
      </c>
      <c r="V75" s="58">
        <v>2</v>
      </c>
      <c r="W75" s="59">
        <v>9</v>
      </c>
      <c r="X75" s="58">
        <v>2</v>
      </c>
      <c r="Y75" s="58">
        <v>1</v>
      </c>
      <c r="Z75" s="59">
        <v>15</v>
      </c>
      <c r="AA75" s="58">
        <v>7</v>
      </c>
      <c r="AB75" s="58">
        <v>4</v>
      </c>
      <c r="AC75" s="58">
        <v>6</v>
      </c>
      <c r="AD75" s="58">
        <v>6</v>
      </c>
      <c r="AE75" s="58">
        <v>5</v>
      </c>
      <c r="AF75" s="59">
        <v>8</v>
      </c>
      <c r="AG75" s="58">
        <v>8</v>
      </c>
      <c r="AH75" s="58">
        <v>4</v>
      </c>
      <c r="AI75" s="58">
        <v>8</v>
      </c>
      <c r="AJ75" s="59">
        <v>4</v>
      </c>
      <c r="AK75" s="58">
        <v>5</v>
      </c>
      <c r="AL75" s="71">
        <v>20</v>
      </c>
      <c r="AM75" s="71">
        <v>4</v>
      </c>
      <c r="AN75" s="71">
        <v>8</v>
      </c>
      <c r="AO75" s="71">
        <v>4</v>
      </c>
      <c r="AP75" s="82">
        <v>4</v>
      </c>
      <c r="AQ75" s="82">
        <v>10</v>
      </c>
      <c r="AR75" s="82">
        <v>6</v>
      </c>
      <c r="AS75" s="82">
        <v>3</v>
      </c>
      <c r="AT75" s="82">
        <v>6</v>
      </c>
      <c r="AU75" s="82">
        <v>4</v>
      </c>
      <c r="AV75" s="82">
        <v>4</v>
      </c>
      <c r="AW75" s="82">
        <v>6</v>
      </c>
      <c r="AX75" s="82">
        <v>6</v>
      </c>
      <c r="AY75" s="82">
        <v>4</v>
      </c>
      <c r="AZ75" s="82">
        <v>7</v>
      </c>
      <c r="BA75" s="88"/>
    </row>
    <row r="76" spans="1:53">
      <c r="A76" s="124"/>
      <c r="B76" s="98"/>
      <c r="C76" s="99"/>
      <c r="D76" s="99"/>
      <c r="E76" s="99"/>
      <c r="F76" s="99"/>
      <c r="G76" s="99"/>
      <c r="H76" s="93" t="s">
        <v>97</v>
      </c>
      <c r="I76" s="93"/>
      <c r="J76" s="93"/>
      <c r="K76" s="93"/>
      <c r="L76" s="96">
        <v>12</v>
      </c>
      <c r="M76" s="96"/>
      <c r="N76" s="95" t="s">
        <v>69</v>
      </c>
      <c r="O76" s="95"/>
      <c r="P76" s="95"/>
      <c r="Q76" s="59">
        <v>2</v>
      </c>
      <c r="R76" s="58">
        <v>1</v>
      </c>
      <c r="S76" s="58">
        <v>9</v>
      </c>
      <c r="T76" s="59">
        <v>5</v>
      </c>
      <c r="U76" s="58">
        <v>2</v>
      </c>
      <c r="V76" s="58">
        <v>3</v>
      </c>
      <c r="W76" s="59">
        <v>9</v>
      </c>
      <c r="X76" s="58">
        <v>1</v>
      </c>
      <c r="Y76" s="58">
        <v>2</v>
      </c>
      <c r="Z76" s="59">
        <v>17</v>
      </c>
      <c r="AA76" s="58">
        <v>11</v>
      </c>
      <c r="AB76" s="58">
        <v>4</v>
      </c>
      <c r="AC76" s="58">
        <v>5</v>
      </c>
      <c r="AD76" s="58">
        <v>4</v>
      </c>
      <c r="AE76" s="58">
        <v>4</v>
      </c>
      <c r="AF76" s="59">
        <v>4</v>
      </c>
      <c r="AG76" s="58">
        <v>4</v>
      </c>
      <c r="AH76" s="58">
        <v>8</v>
      </c>
      <c r="AI76" s="58">
        <v>6</v>
      </c>
      <c r="AJ76" s="59">
        <v>4</v>
      </c>
      <c r="AK76" s="58">
        <v>4</v>
      </c>
      <c r="AL76" s="71">
        <v>20</v>
      </c>
      <c r="AM76" s="71">
        <v>8</v>
      </c>
      <c r="AN76" s="71">
        <v>19</v>
      </c>
      <c r="AO76" s="71">
        <v>5</v>
      </c>
      <c r="AP76" s="82">
        <v>5</v>
      </c>
      <c r="AQ76" s="82">
        <v>6</v>
      </c>
      <c r="AR76" s="82">
        <v>5</v>
      </c>
      <c r="AS76" s="82">
        <v>3</v>
      </c>
      <c r="AT76" s="82">
        <v>4</v>
      </c>
      <c r="AU76" s="82">
        <v>8</v>
      </c>
      <c r="AV76" s="82">
        <v>4</v>
      </c>
      <c r="AW76" s="82">
        <v>5</v>
      </c>
      <c r="AX76" s="82">
        <v>5</v>
      </c>
      <c r="AY76" s="82">
        <v>4</v>
      </c>
      <c r="AZ76" s="82">
        <v>5</v>
      </c>
      <c r="BA76" s="88"/>
    </row>
    <row r="77" spans="1:53">
      <c r="A77" s="124"/>
      <c r="B77" s="98"/>
      <c r="C77" s="99"/>
      <c r="D77" s="99"/>
      <c r="E77" s="99"/>
      <c r="F77" s="99"/>
      <c r="G77" s="99"/>
      <c r="H77" s="93" t="s">
        <v>97</v>
      </c>
      <c r="I77" s="93"/>
      <c r="J77" s="93"/>
      <c r="K77" s="93"/>
      <c r="L77" s="96">
        <v>12</v>
      </c>
      <c r="M77" s="96"/>
      <c r="N77" s="95" t="s">
        <v>70</v>
      </c>
      <c r="O77" s="95"/>
      <c r="P77" s="95"/>
      <c r="Q77" s="59">
        <v>2</v>
      </c>
      <c r="R77" s="58"/>
      <c r="S77" s="58">
        <v>3</v>
      </c>
      <c r="T77" s="59">
        <v>1</v>
      </c>
      <c r="U77" s="58">
        <v>3</v>
      </c>
      <c r="V77" s="58">
        <v>5</v>
      </c>
      <c r="W77" s="59">
        <v>9</v>
      </c>
      <c r="X77" s="58">
        <v>1</v>
      </c>
      <c r="Y77" s="58">
        <v>1</v>
      </c>
      <c r="Z77" s="59">
        <v>17</v>
      </c>
      <c r="AA77" s="58">
        <v>6</v>
      </c>
      <c r="AB77" s="58">
        <v>4</v>
      </c>
      <c r="AC77" s="58">
        <v>6</v>
      </c>
      <c r="AD77" s="58">
        <v>8</v>
      </c>
      <c r="AE77" s="58">
        <v>8</v>
      </c>
      <c r="AF77" s="59">
        <v>6</v>
      </c>
      <c r="AG77" s="58">
        <v>4</v>
      </c>
      <c r="AH77" s="58">
        <v>4</v>
      </c>
      <c r="AI77" s="58">
        <v>8</v>
      </c>
      <c r="AJ77" s="59">
        <v>7</v>
      </c>
      <c r="AK77" s="58">
        <v>4</v>
      </c>
      <c r="AL77" s="71">
        <v>16</v>
      </c>
      <c r="AM77" s="71">
        <v>4</v>
      </c>
      <c r="AN77" s="71">
        <v>8</v>
      </c>
      <c r="AO77" s="71">
        <v>9</v>
      </c>
      <c r="AP77" s="82">
        <v>4</v>
      </c>
      <c r="AQ77" s="82">
        <v>8</v>
      </c>
      <c r="AR77" s="82">
        <v>10</v>
      </c>
      <c r="AS77" s="82">
        <v>6</v>
      </c>
      <c r="AT77" s="82">
        <v>4</v>
      </c>
      <c r="AU77" s="82">
        <v>6</v>
      </c>
      <c r="AV77" s="82">
        <v>4</v>
      </c>
      <c r="AW77" s="82">
        <v>6</v>
      </c>
      <c r="AX77" s="82">
        <v>5</v>
      </c>
      <c r="AY77" s="82">
        <v>4</v>
      </c>
      <c r="AZ77" s="82">
        <v>5</v>
      </c>
      <c r="BA77" s="88"/>
    </row>
    <row r="78" spans="1:53">
      <c r="A78" s="124"/>
      <c r="B78" s="98"/>
      <c r="C78" s="99"/>
      <c r="D78" s="99"/>
      <c r="E78" s="99"/>
      <c r="F78" s="99"/>
      <c r="G78" s="99"/>
      <c r="H78" s="93" t="s">
        <v>97</v>
      </c>
      <c r="I78" s="93"/>
      <c r="J78" s="93"/>
      <c r="K78" s="93"/>
      <c r="L78" s="96">
        <v>12</v>
      </c>
      <c r="M78" s="96"/>
      <c r="N78" s="95" t="s">
        <v>71</v>
      </c>
      <c r="O78" s="95"/>
      <c r="P78" s="95"/>
      <c r="Q78" s="59"/>
      <c r="R78" s="58"/>
      <c r="S78" s="58">
        <v>7</v>
      </c>
      <c r="T78" s="59">
        <v>1</v>
      </c>
      <c r="U78" s="58">
        <v>2</v>
      </c>
      <c r="V78" s="58">
        <v>0</v>
      </c>
      <c r="W78" s="59">
        <v>9</v>
      </c>
      <c r="X78" s="58">
        <v>2</v>
      </c>
      <c r="Y78" s="58">
        <v>1</v>
      </c>
      <c r="Z78" s="59">
        <v>16</v>
      </c>
      <c r="AA78" s="58">
        <v>6</v>
      </c>
      <c r="AB78" s="58">
        <v>12</v>
      </c>
      <c r="AC78" s="58">
        <v>4</v>
      </c>
      <c r="AD78" s="58">
        <v>4</v>
      </c>
      <c r="AE78" s="58">
        <v>8</v>
      </c>
      <c r="AF78" s="59">
        <v>5</v>
      </c>
      <c r="AG78" s="58">
        <v>7</v>
      </c>
      <c r="AH78" s="58">
        <v>5</v>
      </c>
      <c r="AI78" s="58">
        <v>6</v>
      </c>
      <c r="AJ78" s="59">
        <v>5</v>
      </c>
      <c r="AK78" s="58">
        <v>3</v>
      </c>
      <c r="AL78" s="71">
        <v>16</v>
      </c>
      <c r="AM78" s="71">
        <v>4</v>
      </c>
      <c r="AN78" s="71">
        <v>5</v>
      </c>
      <c r="AO78" s="71">
        <v>4</v>
      </c>
      <c r="AP78" s="82">
        <v>4</v>
      </c>
      <c r="AQ78" s="82">
        <v>7</v>
      </c>
      <c r="AR78" s="82">
        <v>5</v>
      </c>
      <c r="AS78" s="82">
        <v>3</v>
      </c>
      <c r="AT78" s="82">
        <v>4</v>
      </c>
      <c r="AU78" s="82">
        <v>4</v>
      </c>
      <c r="AV78" s="82">
        <v>7</v>
      </c>
      <c r="AW78" s="82">
        <v>5</v>
      </c>
      <c r="AX78" s="82">
        <v>5</v>
      </c>
      <c r="AY78" s="82">
        <v>5</v>
      </c>
      <c r="AZ78" s="82">
        <v>5</v>
      </c>
      <c r="BA78" s="88"/>
    </row>
    <row r="79" spans="1:53">
      <c r="A79" s="124"/>
      <c r="B79" s="98"/>
      <c r="C79" s="99"/>
      <c r="D79" s="99"/>
      <c r="E79" s="99"/>
      <c r="F79" s="99"/>
      <c r="G79" s="99"/>
      <c r="H79" s="93" t="s">
        <v>97</v>
      </c>
      <c r="I79" s="93"/>
      <c r="J79" s="93"/>
      <c r="K79" s="93"/>
      <c r="L79" s="96">
        <v>12</v>
      </c>
      <c r="M79" s="96"/>
      <c r="N79" s="95" t="s">
        <v>72</v>
      </c>
      <c r="O79" s="95"/>
      <c r="P79" s="95"/>
      <c r="Q79" s="59"/>
      <c r="R79" s="58"/>
      <c r="S79" s="58">
        <v>3</v>
      </c>
      <c r="T79" s="59">
        <v>0</v>
      </c>
      <c r="U79" s="58">
        <v>2</v>
      </c>
      <c r="V79" s="58">
        <v>0</v>
      </c>
      <c r="W79" s="59">
        <v>9</v>
      </c>
      <c r="X79" s="58">
        <v>1</v>
      </c>
      <c r="Y79" s="58">
        <v>2</v>
      </c>
      <c r="Z79" s="59">
        <v>16</v>
      </c>
      <c r="AA79" s="58">
        <v>6</v>
      </c>
      <c r="AB79" s="58">
        <v>7</v>
      </c>
      <c r="AC79" s="58">
        <v>7</v>
      </c>
      <c r="AD79" s="58">
        <v>5</v>
      </c>
      <c r="AE79" s="58">
        <v>5</v>
      </c>
      <c r="AF79" s="59">
        <v>7</v>
      </c>
      <c r="AG79" s="58">
        <v>5</v>
      </c>
      <c r="AH79" s="58">
        <v>4</v>
      </c>
      <c r="AI79" s="58">
        <v>8</v>
      </c>
      <c r="AJ79" s="59">
        <v>7</v>
      </c>
      <c r="AK79" s="58">
        <v>5</v>
      </c>
      <c r="AL79" s="71">
        <v>16</v>
      </c>
      <c r="AM79" s="71">
        <v>5</v>
      </c>
      <c r="AN79" s="71">
        <v>7</v>
      </c>
      <c r="AO79" s="71">
        <v>5</v>
      </c>
      <c r="AP79" s="82">
        <v>4</v>
      </c>
      <c r="AQ79" s="82">
        <v>7</v>
      </c>
      <c r="AR79" s="82">
        <v>7</v>
      </c>
      <c r="AS79" s="82">
        <v>4</v>
      </c>
      <c r="AT79" s="82">
        <v>4</v>
      </c>
      <c r="AU79" s="82">
        <v>5</v>
      </c>
      <c r="AV79" s="82">
        <v>4</v>
      </c>
      <c r="AW79" s="82">
        <v>6</v>
      </c>
      <c r="AX79" s="82">
        <v>5</v>
      </c>
      <c r="AY79" s="82">
        <v>4</v>
      </c>
      <c r="AZ79" s="82">
        <v>7</v>
      </c>
      <c r="BA79" s="88"/>
    </row>
    <row r="80" spans="1:53">
      <c r="A80" s="124"/>
      <c r="B80" s="98"/>
      <c r="C80" s="99"/>
      <c r="D80" s="99"/>
      <c r="E80" s="99"/>
      <c r="F80" s="99"/>
      <c r="G80" s="99"/>
      <c r="H80" s="93" t="s">
        <v>97</v>
      </c>
      <c r="I80" s="93"/>
      <c r="J80" s="93"/>
      <c r="K80" s="93"/>
      <c r="L80" s="96">
        <v>12</v>
      </c>
      <c r="M80" s="96"/>
      <c r="N80" s="95" t="s">
        <v>73</v>
      </c>
      <c r="O80" s="95"/>
      <c r="P80" s="95"/>
      <c r="Q80" s="59"/>
      <c r="R80" s="58">
        <v>2</v>
      </c>
      <c r="S80" s="58">
        <v>7</v>
      </c>
      <c r="T80" s="59">
        <v>10</v>
      </c>
      <c r="U80" s="58">
        <v>5</v>
      </c>
      <c r="V80" s="58">
        <v>2</v>
      </c>
      <c r="W80" s="59">
        <v>9</v>
      </c>
      <c r="X80" s="58">
        <v>2</v>
      </c>
      <c r="Y80" s="58">
        <v>5</v>
      </c>
      <c r="Z80" s="59">
        <v>16</v>
      </c>
      <c r="AA80" s="58">
        <v>8</v>
      </c>
      <c r="AB80" s="58">
        <v>4</v>
      </c>
      <c r="AC80" s="58">
        <v>5</v>
      </c>
      <c r="AD80" s="58">
        <v>4</v>
      </c>
      <c r="AE80" s="58">
        <v>5</v>
      </c>
      <c r="AF80" s="59">
        <v>11</v>
      </c>
      <c r="AG80" s="58">
        <v>5</v>
      </c>
      <c r="AH80" s="58">
        <v>8</v>
      </c>
      <c r="AI80" s="58">
        <v>8</v>
      </c>
      <c r="AJ80" s="59">
        <v>11</v>
      </c>
      <c r="AK80" s="58">
        <v>0</v>
      </c>
      <c r="AL80" s="71">
        <v>0</v>
      </c>
      <c r="AM80" s="71">
        <v>0</v>
      </c>
      <c r="AN80" s="71">
        <v>0</v>
      </c>
      <c r="AO80" s="71">
        <v>4</v>
      </c>
      <c r="AP80" s="82">
        <v>4</v>
      </c>
      <c r="AQ80" s="82">
        <v>14</v>
      </c>
      <c r="AR80" s="82">
        <v>7</v>
      </c>
      <c r="AS80" s="82">
        <v>4</v>
      </c>
      <c r="AT80" s="82">
        <v>7</v>
      </c>
      <c r="AU80" s="82">
        <v>4</v>
      </c>
      <c r="AV80" s="82">
        <v>7</v>
      </c>
      <c r="AW80" s="82">
        <v>3</v>
      </c>
      <c r="AX80" s="82">
        <v>5</v>
      </c>
      <c r="AY80" s="82">
        <v>4</v>
      </c>
      <c r="AZ80" s="82">
        <v>5</v>
      </c>
      <c r="BA80" s="88"/>
    </row>
    <row r="81" spans="1:53">
      <c r="A81" s="124"/>
      <c r="B81" s="98"/>
      <c r="C81" s="99"/>
      <c r="D81" s="99"/>
      <c r="E81" s="99"/>
      <c r="F81" s="99"/>
      <c r="G81" s="99"/>
      <c r="H81" s="93" t="s">
        <v>97</v>
      </c>
      <c r="I81" s="93"/>
      <c r="J81" s="93"/>
      <c r="K81" s="93"/>
      <c r="L81" s="96">
        <v>12</v>
      </c>
      <c r="M81" s="96"/>
      <c r="N81" s="95" t="s">
        <v>74</v>
      </c>
      <c r="O81" s="95"/>
      <c r="P81" s="95"/>
      <c r="Q81" s="59">
        <v>1</v>
      </c>
      <c r="R81" s="58"/>
      <c r="S81" s="58">
        <v>5</v>
      </c>
      <c r="T81" s="59">
        <v>0</v>
      </c>
      <c r="U81" s="58">
        <v>3</v>
      </c>
      <c r="V81" s="58">
        <v>2</v>
      </c>
      <c r="W81" s="59">
        <v>16</v>
      </c>
      <c r="X81" s="58">
        <v>5</v>
      </c>
      <c r="Y81" s="58">
        <v>6</v>
      </c>
      <c r="Z81" s="59">
        <v>16</v>
      </c>
      <c r="AA81" s="58">
        <v>7</v>
      </c>
      <c r="AB81" s="58">
        <v>6</v>
      </c>
      <c r="AC81" s="58">
        <v>6</v>
      </c>
      <c r="AD81" s="58">
        <v>4</v>
      </c>
      <c r="AE81" s="58">
        <v>4</v>
      </c>
      <c r="AF81" s="59">
        <v>4</v>
      </c>
      <c r="AG81" s="58">
        <v>4</v>
      </c>
      <c r="AH81" s="58">
        <v>4</v>
      </c>
      <c r="AI81" s="58">
        <v>17</v>
      </c>
      <c r="AJ81" s="59">
        <v>4</v>
      </c>
      <c r="AK81" s="58">
        <v>0</v>
      </c>
      <c r="AL81" s="71">
        <v>0</v>
      </c>
      <c r="AM81" s="71">
        <v>0</v>
      </c>
      <c r="AN81" s="71">
        <v>0</v>
      </c>
      <c r="AO81" s="71">
        <v>5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8"/>
    </row>
    <row r="82" spans="1:53">
      <c r="A82" s="124"/>
      <c r="B82" s="98"/>
      <c r="C82" s="99"/>
      <c r="D82" s="99"/>
      <c r="E82" s="99"/>
      <c r="F82" s="99"/>
      <c r="G82" s="99"/>
      <c r="H82" s="93" t="s">
        <v>97</v>
      </c>
      <c r="I82" s="93"/>
      <c r="J82" s="93"/>
      <c r="K82" s="93"/>
      <c r="L82" s="96">
        <v>12</v>
      </c>
      <c r="M82" s="96"/>
      <c r="N82" s="95" t="s">
        <v>75</v>
      </c>
      <c r="O82" s="95"/>
      <c r="P82" s="95"/>
      <c r="Q82" s="59"/>
      <c r="R82" s="58"/>
      <c r="S82" s="58">
        <v>3</v>
      </c>
      <c r="T82" s="59">
        <v>0</v>
      </c>
      <c r="U82" s="58">
        <v>3</v>
      </c>
      <c r="V82" s="58">
        <v>5</v>
      </c>
      <c r="W82" s="59">
        <v>9</v>
      </c>
      <c r="X82" s="58">
        <v>1</v>
      </c>
      <c r="Y82" s="58">
        <v>1</v>
      </c>
      <c r="Z82" s="59">
        <v>16</v>
      </c>
      <c r="AA82" s="58">
        <v>8</v>
      </c>
      <c r="AB82" s="58">
        <v>6</v>
      </c>
      <c r="AC82" s="58">
        <v>4</v>
      </c>
      <c r="AD82" s="58">
        <v>4</v>
      </c>
      <c r="AE82" s="58">
        <v>4</v>
      </c>
      <c r="AF82" s="59">
        <v>4</v>
      </c>
      <c r="AG82" s="58">
        <v>4</v>
      </c>
      <c r="AH82" s="58">
        <v>4</v>
      </c>
      <c r="AI82" s="58">
        <v>6</v>
      </c>
      <c r="AJ82" s="59">
        <v>4</v>
      </c>
      <c r="AK82" s="58">
        <v>3</v>
      </c>
      <c r="AL82" s="71">
        <v>9</v>
      </c>
      <c r="AM82" s="71">
        <v>15</v>
      </c>
      <c r="AN82" s="71">
        <v>14</v>
      </c>
      <c r="AO82" s="71">
        <v>16</v>
      </c>
      <c r="AP82" s="83">
        <v>4</v>
      </c>
      <c r="AQ82" s="83">
        <v>4</v>
      </c>
      <c r="AR82" s="83">
        <v>5</v>
      </c>
      <c r="AS82" s="83">
        <v>3</v>
      </c>
      <c r="AT82" s="83">
        <v>4</v>
      </c>
      <c r="AU82" s="83">
        <v>4</v>
      </c>
      <c r="AV82" s="83">
        <v>4</v>
      </c>
      <c r="AW82" s="83">
        <v>3</v>
      </c>
      <c r="AX82" s="83">
        <v>5</v>
      </c>
      <c r="AY82" s="83">
        <v>4</v>
      </c>
      <c r="AZ82" s="83">
        <v>5</v>
      </c>
      <c r="BA82" s="88"/>
    </row>
    <row r="83" spans="1:53">
      <c r="A83" s="124"/>
      <c r="B83" s="98"/>
      <c r="C83" s="99"/>
      <c r="D83" s="99"/>
      <c r="E83" s="99"/>
      <c r="F83" s="99"/>
      <c r="G83" s="99"/>
      <c r="H83" s="93" t="s">
        <v>97</v>
      </c>
      <c r="I83" s="93"/>
      <c r="J83" s="93"/>
      <c r="K83" s="93"/>
      <c r="L83" s="94">
        <v>0.76</v>
      </c>
      <c r="M83" s="94"/>
      <c r="N83" s="95" t="s">
        <v>84</v>
      </c>
      <c r="O83" s="95"/>
      <c r="P83" s="95"/>
      <c r="Q83" s="59"/>
      <c r="R83" s="58"/>
      <c r="S83" s="58">
        <v>3</v>
      </c>
      <c r="T83" s="59">
        <v>11</v>
      </c>
      <c r="U83" s="58">
        <v>0</v>
      </c>
      <c r="V83" s="58">
        <v>0</v>
      </c>
      <c r="W83" s="59">
        <v>9</v>
      </c>
      <c r="X83" s="58">
        <v>0</v>
      </c>
      <c r="Y83" s="58">
        <v>0</v>
      </c>
      <c r="Z83" s="59">
        <v>0</v>
      </c>
      <c r="AA83" s="58">
        <v>0</v>
      </c>
      <c r="AB83" s="58">
        <v>2</v>
      </c>
      <c r="AC83" s="58">
        <v>0</v>
      </c>
      <c r="AD83" s="58">
        <v>0</v>
      </c>
      <c r="AE83" s="58">
        <v>1</v>
      </c>
      <c r="AF83" s="59">
        <v>0</v>
      </c>
      <c r="AG83" s="58">
        <v>0</v>
      </c>
      <c r="AH83" s="58">
        <v>0</v>
      </c>
      <c r="AI83" s="58">
        <v>0</v>
      </c>
      <c r="AJ83" s="59">
        <v>0</v>
      </c>
      <c r="AK83" s="58">
        <v>0</v>
      </c>
      <c r="AL83" s="58">
        <v>0</v>
      </c>
      <c r="AM83" s="58"/>
      <c r="AN83" s="58">
        <v>2</v>
      </c>
      <c r="AO83" s="58">
        <v>0</v>
      </c>
      <c r="AP83" s="84">
        <v>0</v>
      </c>
      <c r="AQ83" s="84">
        <v>1</v>
      </c>
      <c r="AR83" s="84">
        <v>0</v>
      </c>
      <c r="AS83" s="84">
        <v>0</v>
      </c>
      <c r="AT83" s="84">
        <v>0</v>
      </c>
      <c r="AU83" s="84">
        <v>1</v>
      </c>
      <c r="AV83" s="84">
        <v>0</v>
      </c>
      <c r="AW83" s="84">
        <v>0</v>
      </c>
      <c r="AX83" s="84">
        <v>0</v>
      </c>
      <c r="AY83" s="84">
        <v>0</v>
      </c>
      <c r="AZ83" s="84">
        <v>1</v>
      </c>
      <c r="BA83" s="50"/>
    </row>
    <row r="84" spans="1:53">
      <c r="A84" s="124"/>
      <c r="B84" s="98"/>
      <c r="C84" s="99"/>
      <c r="D84" s="99"/>
      <c r="E84" s="99"/>
      <c r="F84" s="99"/>
      <c r="G84" s="99"/>
      <c r="H84" s="93" t="s">
        <v>97</v>
      </c>
      <c r="I84" s="93"/>
      <c r="J84" s="93"/>
      <c r="K84" s="93"/>
      <c r="L84" s="94">
        <v>0.76</v>
      </c>
      <c r="M84" s="94"/>
      <c r="N84" s="95" t="s">
        <v>85</v>
      </c>
      <c r="O84" s="95"/>
      <c r="P84" s="95"/>
      <c r="Q84" s="59"/>
      <c r="R84" s="58"/>
      <c r="S84" s="58">
        <v>3</v>
      </c>
      <c r="T84" s="59">
        <v>0</v>
      </c>
      <c r="U84" s="58">
        <v>0</v>
      </c>
      <c r="V84" s="58">
        <v>0</v>
      </c>
      <c r="W84" s="59">
        <v>9</v>
      </c>
      <c r="X84" s="58">
        <v>0</v>
      </c>
      <c r="Y84" s="58">
        <v>0</v>
      </c>
      <c r="Z84" s="59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9">
        <v>0</v>
      </c>
      <c r="AG84" s="58">
        <v>0</v>
      </c>
      <c r="AH84" s="58">
        <v>0</v>
      </c>
      <c r="AI84" s="58">
        <v>0</v>
      </c>
      <c r="AJ84" s="59">
        <v>0</v>
      </c>
      <c r="AK84" s="58">
        <v>1</v>
      </c>
      <c r="AL84" s="58">
        <v>0</v>
      </c>
      <c r="AM84" s="58"/>
      <c r="AN84" s="58">
        <v>0</v>
      </c>
      <c r="AO84" s="58">
        <v>0</v>
      </c>
      <c r="AP84" s="84">
        <v>0</v>
      </c>
      <c r="AQ84" s="84">
        <v>0</v>
      </c>
      <c r="AR84" s="84">
        <v>1</v>
      </c>
      <c r="AS84" s="84">
        <v>0</v>
      </c>
      <c r="AT84" s="84">
        <v>2</v>
      </c>
      <c r="AU84" s="84">
        <v>2</v>
      </c>
      <c r="AV84" s="84">
        <v>0</v>
      </c>
      <c r="AW84" s="84">
        <v>0</v>
      </c>
      <c r="AX84" s="84">
        <v>0</v>
      </c>
      <c r="AY84" s="84">
        <v>0</v>
      </c>
      <c r="AZ84" s="84">
        <v>1</v>
      </c>
      <c r="BA84" s="50"/>
    </row>
    <row r="85" spans="1:53">
      <c r="A85" s="124"/>
      <c r="B85" s="98"/>
      <c r="C85" s="99"/>
      <c r="D85" s="99"/>
      <c r="E85" s="99"/>
      <c r="F85" s="99"/>
      <c r="G85" s="99"/>
      <c r="H85" s="93" t="s">
        <v>97</v>
      </c>
      <c r="I85" s="93"/>
      <c r="J85" s="93"/>
      <c r="K85" s="93"/>
      <c r="L85" s="94">
        <v>0.76</v>
      </c>
      <c r="M85" s="94"/>
      <c r="N85" s="95" t="s">
        <v>86</v>
      </c>
      <c r="O85" s="95"/>
      <c r="P85" s="95"/>
      <c r="Q85" s="59"/>
      <c r="R85" s="58"/>
      <c r="S85" s="58">
        <v>3</v>
      </c>
      <c r="T85" s="59">
        <v>0</v>
      </c>
      <c r="U85" s="58">
        <v>0</v>
      </c>
      <c r="V85" s="58">
        <v>0</v>
      </c>
      <c r="W85" s="59">
        <v>9</v>
      </c>
      <c r="X85" s="58">
        <v>1</v>
      </c>
      <c r="Y85" s="58">
        <v>0</v>
      </c>
      <c r="Z85" s="59">
        <v>0</v>
      </c>
      <c r="AA85" s="58">
        <v>0</v>
      </c>
      <c r="AB85" s="58">
        <v>3</v>
      </c>
      <c r="AC85" s="58">
        <v>1</v>
      </c>
      <c r="AD85" s="58">
        <v>0</v>
      </c>
      <c r="AE85" s="58">
        <v>0</v>
      </c>
      <c r="AF85" s="59">
        <v>3</v>
      </c>
      <c r="AG85" s="58">
        <v>1</v>
      </c>
      <c r="AH85" s="58">
        <v>0</v>
      </c>
      <c r="AI85" s="58">
        <v>0</v>
      </c>
      <c r="AJ85" s="59">
        <v>1</v>
      </c>
      <c r="AK85" s="58">
        <v>1</v>
      </c>
      <c r="AL85" s="58">
        <v>0</v>
      </c>
      <c r="AM85" s="58"/>
      <c r="AN85" s="58">
        <v>4</v>
      </c>
      <c r="AO85" s="58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1</v>
      </c>
      <c r="BA85" s="50"/>
    </row>
    <row r="86" spans="1:53">
      <c r="A86" s="124"/>
      <c r="B86" s="98"/>
      <c r="C86" s="99"/>
      <c r="D86" s="99"/>
      <c r="E86" s="19"/>
      <c r="F86" s="19"/>
      <c r="G86" s="19"/>
      <c r="H86" s="93" t="s">
        <v>97</v>
      </c>
      <c r="I86" s="93"/>
      <c r="J86" s="93"/>
      <c r="K86" s="93"/>
      <c r="L86" s="94">
        <v>0.76</v>
      </c>
      <c r="M86" s="94"/>
      <c r="N86" s="95" t="s">
        <v>87</v>
      </c>
      <c r="O86" s="95"/>
      <c r="P86" s="95"/>
      <c r="Q86" s="59"/>
      <c r="R86" s="58"/>
      <c r="S86" s="58">
        <v>3</v>
      </c>
      <c r="T86" s="59">
        <v>0</v>
      </c>
      <c r="U86" s="58">
        <v>0</v>
      </c>
      <c r="V86" s="58">
        <v>0</v>
      </c>
      <c r="W86" s="59">
        <v>9</v>
      </c>
      <c r="X86" s="58">
        <v>0</v>
      </c>
      <c r="Y86" s="58">
        <v>0</v>
      </c>
      <c r="Z86" s="59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9">
        <v>0</v>
      </c>
      <c r="AG86" s="58">
        <v>0</v>
      </c>
      <c r="AH86" s="58">
        <v>0</v>
      </c>
      <c r="AI86" s="58">
        <v>0</v>
      </c>
      <c r="AJ86" s="59">
        <v>1</v>
      </c>
      <c r="AK86" s="58">
        <v>0</v>
      </c>
      <c r="AL86" s="58">
        <v>1</v>
      </c>
      <c r="AM86" s="58"/>
      <c r="AN86" s="58">
        <v>0</v>
      </c>
      <c r="AO86" s="58">
        <v>0</v>
      </c>
      <c r="AP86" s="84">
        <v>0</v>
      </c>
      <c r="AQ86" s="84">
        <v>1</v>
      </c>
      <c r="AR86" s="84">
        <v>1</v>
      </c>
      <c r="AS86" s="84">
        <v>0</v>
      </c>
      <c r="AT86" s="84">
        <v>0</v>
      </c>
      <c r="AU86" s="84">
        <v>1</v>
      </c>
      <c r="AV86" s="84">
        <v>0</v>
      </c>
      <c r="AW86" s="84">
        <v>0</v>
      </c>
      <c r="AX86" s="84">
        <v>0</v>
      </c>
      <c r="AY86" s="84">
        <v>0</v>
      </c>
      <c r="AZ86" s="84">
        <v>1</v>
      </c>
      <c r="BA86" s="50"/>
    </row>
    <row r="87" spans="1:53">
      <c r="A87" s="124"/>
      <c r="B87" s="98"/>
      <c r="C87" s="99"/>
      <c r="D87" s="99"/>
      <c r="E87" s="19"/>
      <c r="F87" s="19"/>
      <c r="G87" s="19"/>
      <c r="H87" s="93" t="s">
        <v>97</v>
      </c>
      <c r="I87" s="93"/>
      <c r="J87" s="93"/>
      <c r="K87" s="93"/>
      <c r="L87" s="94">
        <v>0.76</v>
      </c>
      <c r="M87" s="94"/>
      <c r="N87" s="95" t="s">
        <v>88</v>
      </c>
      <c r="O87" s="95"/>
      <c r="P87" s="95"/>
      <c r="Q87" s="59"/>
      <c r="R87" s="58"/>
      <c r="S87" s="58">
        <v>3</v>
      </c>
      <c r="T87" s="59">
        <v>3</v>
      </c>
      <c r="U87" s="58">
        <v>3</v>
      </c>
      <c r="V87" s="58">
        <v>1</v>
      </c>
      <c r="W87" s="59">
        <v>9</v>
      </c>
      <c r="X87" s="58">
        <v>0</v>
      </c>
      <c r="Y87" s="58">
        <v>0</v>
      </c>
      <c r="Z87" s="59">
        <v>0</v>
      </c>
      <c r="AA87" s="58">
        <v>0</v>
      </c>
      <c r="AB87" s="58">
        <v>0</v>
      </c>
      <c r="AC87" s="58">
        <v>0</v>
      </c>
      <c r="AD87" s="58">
        <v>15</v>
      </c>
      <c r="AE87" s="58">
        <v>5</v>
      </c>
      <c r="AF87" s="59">
        <v>0</v>
      </c>
      <c r="AG87" s="58">
        <v>0</v>
      </c>
      <c r="AH87" s="58">
        <v>0</v>
      </c>
      <c r="AI87" s="58">
        <v>0</v>
      </c>
      <c r="AJ87" s="59">
        <v>0</v>
      </c>
      <c r="AK87" s="58">
        <v>0</v>
      </c>
      <c r="AL87" s="58">
        <v>0</v>
      </c>
      <c r="AM87" s="58"/>
      <c r="AN87" s="58">
        <v>0</v>
      </c>
      <c r="AO87" s="58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6</v>
      </c>
      <c r="AW87" s="84">
        <v>0</v>
      </c>
      <c r="AX87" s="84">
        <v>0</v>
      </c>
      <c r="AY87" s="84">
        <v>0</v>
      </c>
      <c r="AZ87" s="84">
        <v>1</v>
      </c>
      <c r="BA87" s="50"/>
    </row>
    <row r="88" spans="1:53">
      <c r="A88" s="124"/>
      <c r="B88" s="98"/>
      <c r="C88" s="99"/>
      <c r="D88" s="99"/>
      <c r="E88" s="19"/>
      <c r="F88" s="19"/>
      <c r="G88" s="19"/>
      <c r="H88" s="93" t="s">
        <v>97</v>
      </c>
      <c r="I88" s="93"/>
      <c r="J88" s="93"/>
      <c r="K88" s="93"/>
      <c r="L88" s="94">
        <v>0.76</v>
      </c>
      <c r="M88" s="94"/>
      <c r="N88" s="95" t="s">
        <v>89</v>
      </c>
      <c r="O88" s="95"/>
      <c r="P88" s="95"/>
      <c r="Q88" s="59"/>
      <c r="R88" s="58"/>
      <c r="S88" s="58">
        <v>3</v>
      </c>
      <c r="T88" s="59">
        <v>14</v>
      </c>
      <c r="U88" s="58">
        <v>0</v>
      </c>
      <c r="V88" s="58">
        <v>0</v>
      </c>
      <c r="W88" s="59">
        <v>9</v>
      </c>
      <c r="X88" s="58">
        <v>0</v>
      </c>
      <c r="Y88" s="58">
        <v>0</v>
      </c>
      <c r="Z88" s="59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9">
        <v>0</v>
      </c>
      <c r="AG88" s="58">
        <v>0</v>
      </c>
      <c r="AH88" s="58">
        <v>0</v>
      </c>
      <c r="AI88" s="58">
        <v>0</v>
      </c>
      <c r="AJ88" s="59">
        <v>0</v>
      </c>
      <c r="AK88" s="58">
        <v>0</v>
      </c>
      <c r="AL88" s="58">
        <v>0</v>
      </c>
      <c r="AM88" s="58"/>
      <c r="AN88" s="58">
        <v>0</v>
      </c>
      <c r="AO88" s="58">
        <v>1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1</v>
      </c>
      <c r="BA88" s="50"/>
    </row>
    <row r="89" spans="1:53">
      <c r="A89" s="124"/>
      <c r="B89" s="98"/>
      <c r="C89" s="99"/>
      <c r="D89" s="99"/>
      <c r="E89" s="19"/>
      <c r="F89" s="19"/>
      <c r="G89" s="19"/>
      <c r="H89" s="93" t="s">
        <v>97</v>
      </c>
      <c r="I89" s="93"/>
      <c r="J89" s="93"/>
      <c r="K89" s="93"/>
      <c r="L89" s="94">
        <v>0.76</v>
      </c>
      <c r="M89" s="94"/>
      <c r="N89" s="95" t="s">
        <v>90</v>
      </c>
      <c r="O89" s="95"/>
      <c r="P89" s="95"/>
      <c r="Q89" s="59"/>
      <c r="R89" s="58"/>
      <c r="S89" s="58">
        <v>3</v>
      </c>
      <c r="T89" s="59">
        <v>0</v>
      </c>
      <c r="U89" s="58">
        <v>0</v>
      </c>
      <c r="V89" s="58">
        <v>0</v>
      </c>
      <c r="W89" s="59">
        <v>9</v>
      </c>
      <c r="X89" s="58">
        <v>1</v>
      </c>
      <c r="Y89" s="58">
        <v>0</v>
      </c>
      <c r="Z89" s="59">
        <v>0</v>
      </c>
      <c r="AA89" s="58">
        <v>0</v>
      </c>
      <c r="AB89" s="58">
        <v>0</v>
      </c>
      <c r="AC89" s="58">
        <v>1</v>
      </c>
      <c r="AD89" s="58">
        <v>6</v>
      </c>
      <c r="AE89" s="58">
        <v>0</v>
      </c>
      <c r="AF89" s="59">
        <v>0</v>
      </c>
      <c r="AG89" s="58">
        <v>0</v>
      </c>
      <c r="AH89" s="58">
        <v>0</v>
      </c>
      <c r="AI89" s="58">
        <v>8</v>
      </c>
      <c r="AJ89" s="59">
        <v>0</v>
      </c>
      <c r="AK89" s="58">
        <v>0</v>
      </c>
      <c r="AL89" s="58">
        <v>0</v>
      </c>
      <c r="AM89" s="58"/>
      <c r="AN89" s="58">
        <v>0</v>
      </c>
      <c r="AO89" s="58">
        <v>1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2</v>
      </c>
      <c r="AV89" s="84">
        <v>0</v>
      </c>
      <c r="AW89" s="84">
        <v>0</v>
      </c>
      <c r="AX89" s="84">
        <v>2</v>
      </c>
      <c r="AY89" s="84">
        <v>0</v>
      </c>
      <c r="AZ89" s="84">
        <v>4</v>
      </c>
      <c r="BA89" s="50"/>
    </row>
    <row r="90" spans="1:53">
      <c r="A90" s="124"/>
      <c r="B90" s="98"/>
      <c r="C90" s="99"/>
      <c r="D90" s="99"/>
      <c r="E90" s="91"/>
      <c r="F90" s="91"/>
      <c r="G90" s="91"/>
      <c r="H90" s="93" t="s">
        <v>97</v>
      </c>
      <c r="I90" s="93"/>
      <c r="J90" s="93"/>
      <c r="K90" s="93"/>
      <c r="L90" s="94">
        <v>0.76</v>
      </c>
      <c r="M90" s="94"/>
      <c r="N90" s="95" t="s">
        <v>91</v>
      </c>
      <c r="O90" s="95"/>
      <c r="P90" s="95"/>
      <c r="Q90" s="59"/>
      <c r="R90" s="58"/>
      <c r="S90" s="58">
        <v>3</v>
      </c>
      <c r="T90" s="59">
        <v>0</v>
      </c>
      <c r="U90" s="58">
        <v>0</v>
      </c>
      <c r="V90" s="58">
        <v>0</v>
      </c>
      <c r="W90" s="59">
        <v>9</v>
      </c>
      <c r="X90" s="58">
        <v>0</v>
      </c>
      <c r="Y90" s="58">
        <v>0</v>
      </c>
      <c r="Z90" s="59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2</v>
      </c>
      <c r="AF90" s="59">
        <v>0</v>
      </c>
      <c r="AG90" s="58">
        <v>0</v>
      </c>
      <c r="AH90" s="58">
        <v>0</v>
      </c>
      <c r="AI90" s="58">
        <v>0</v>
      </c>
      <c r="AJ90" s="59">
        <v>0</v>
      </c>
      <c r="AK90" s="58">
        <v>0</v>
      </c>
      <c r="AL90" s="58">
        <v>0</v>
      </c>
      <c r="AM90" s="58"/>
      <c r="AN90" s="58">
        <v>1</v>
      </c>
      <c r="AO90" s="58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1</v>
      </c>
      <c r="BA90" s="92"/>
    </row>
    <row r="91" spans="1:53">
      <c r="A91" s="124"/>
      <c r="B91" s="98"/>
      <c r="C91" s="99"/>
      <c r="D91" s="99"/>
      <c r="E91" s="19"/>
      <c r="F91" s="19"/>
      <c r="G91" s="19"/>
      <c r="H91" s="93" t="s">
        <v>97</v>
      </c>
      <c r="I91" s="93"/>
      <c r="J91" s="93"/>
      <c r="K91" s="93"/>
      <c r="L91" s="94">
        <v>0.76</v>
      </c>
      <c r="M91" s="94"/>
      <c r="N91" s="95" t="s">
        <v>99</v>
      </c>
      <c r="O91" s="95"/>
      <c r="P91" s="95"/>
      <c r="Q91" s="59"/>
      <c r="R91" s="58"/>
      <c r="S91" s="58">
        <v>3</v>
      </c>
      <c r="T91" s="59">
        <v>0</v>
      </c>
      <c r="U91" s="58">
        <v>0</v>
      </c>
      <c r="V91" s="58">
        <v>0</v>
      </c>
      <c r="W91" s="59">
        <v>9</v>
      </c>
      <c r="X91" s="58">
        <v>0</v>
      </c>
      <c r="Y91" s="58">
        <v>0</v>
      </c>
      <c r="Z91" s="59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2</v>
      </c>
      <c r="AF91" s="59">
        <v>0</v>
      </c>
      <c r="AG91" s="58">
        <v>0</v>
      </c>
      <c r="AH91" s="58">
        <v>0</v>
      </c>
      <c r="AI91" s="58">
        <v>0</v>
      </c>
      <c r="AJ91" s="59">
        <v>0</v>
      </c>
      <c r="AK91" s="58">
        <v>0</v>
      </c>
      <c r="AL91" s="58">
        <v>0</v>
      </c>
      <c r="AM91" s="58"/>
      <c r="AN91" s="58">
        <v>1</v>
      </c>
      <c r="AO91" s="58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1</v>
      </c>
      <c r="BA91" s="50"/>
    </row>
  </sheetData>
  <mergeCells count="265">
    <mergeCell ref="AZ3:AZ4"/>
    <mergeCell ref="AR50:AR51"/>
    <mergeCell ref="AM50:AM51"/>
    <mergeCell ref="AN50:AN51"/>
    <mergeCell ref="AO50:AO51"/>
    <mergeCell ref="AP50:AP51"/>
    <mergeCell ref="AS50:AS51"/>
    <mergeCell ref="BA25:BA35"/>
    <mergeCell ref="BA10:BA11"/>
    <mergeCell ref="BA14:BA15"/>
    <mergeCell ref="BA16:BA17"/>
    <mergeCell ref="BA18:BA19"/>
    <mergeCell ref="AQ50:AQ51"/>
    <mergeCell ref="AT50:AT51"/>
    <mergeCell ref="AU50:AU51"/>
    <mergeCell ref="AV50:AV51"/>
    <mergeCell ref="AW50:AW51"/>
    <mergeCell ref="BA20:BA22"/>
    <mergeCell ref="AX50:AX51"/>
    <mergeCell ref="AY50:AY51"/>
    <mergeCell ref="AZ50:AZ51"/>
    <mergeCell ref="A1:BA2"/>
    <mergeCell ref="A3:G3"/>
    <mergeCell ref="H3:P3"/>
    <mergeCell ref="Q3:Q4"/>
    <mergeCell ref="R3:R4"/>
    <mergeCell ref="S3:S4"/>
    <mergeCell ref="T3:T4"/>
    <mergeCell ref="U3:U4"/>
    <mergeCell ref="V3:V4"/>
    <mergeCell ref="W3:W4"/>
    <mergeCell ref="AJ3:AJ4"/>
    <mergeCell ref="AK3:AK4"/>
    <mergeCell ref="AL3:AL4"/>
    <mergeCell ref="BA3:BA4"/>
    <mergeCell ref="H4:I4"/>
    <mergeCell ref="J4:N4"/>
    <mergeCell ref="O4:P4"/>
    <mergeCell ref="AR3:AR4"/>
    <mergeCell ref="AT3:AT4"/>
    <mergeCell ref="AU3:AU4"/>
    <mergeCell ref="AV3:AV4"/>
    <mergeCell ref="AW3:AW4"/>
    <mergeCell ref="AX3:AX4"/>
    <mergeCell ref="AY3:AY4"/>
    <mergeCell ref="H11:P11"/>
    <mergeCell ref="AM3:AM4"/>
    <mergeCell ref="AN3:AN4"/>
    <mergeCell ref="AO3:AO4"/>
    <mergeCell ref="AP3:AP4"/>
    <mergeCell ref="AS3:AS4"/>
    <mergeCell ref="B12:B13"/>
    <mergeCell ref="C12:C13"/>
    <mergeCell ref="D12:D13"/>
    <mergeCell ref="H13:P13"/>
    <mergeCell ref="AQ3:AQ4"/>
    <mergeCell ref="AD3:AD4"/>
    <mergeCell ref="AE3:AE4"/>
    <mergeCell ref="AF3:AF4"/>
    <mergeCell ref="AG3:AG4"/>
    <mergeCell ref="AH3:AH4"/>
    <mergeCell ref="AI3:AI4"/>
    <mergeCell ref="X3:X4"/>
    <mergeCell ref="Y3:Y4"/>
    <mergeCell ref="Z3:Z4"/>
    <mergeCell ref="AA3:AA4"/>
    <mergeCell ref="AB3:AB4"/>
    <mergeCell ref="AC3:AC4"/>
    <mergeCell ref="A5:A8"/>
    <mergeCell ref="A9:A19"/>
    <mergeCell ref="B9:G9"/>
    <mergeCell ref="H9:P9"/>
    <mergeCell ref="B10:B11"/>
    <mergeCell ref="C10:C11"/>
    <mergeCell ref="D10:D11"/>
    <mergeCell ref="E10:E11"/>
    <mergeCell ref="F10:F11"/>
    <mergeCell ref="G10:G11"/>
    <mergeCell ref="H15:P15"/>
    <mergeCell ref="B16:B17"/>
    <mergeCell ref="C16:C17"/>
    <mergeCell ref="D16:D17"/>
    <mergeCell ref="E16:E17"/>
    <mergeCell ref="F16:F17"/>
    <mergeCell ref="G16:G17"/>
    <mergeCell ref="H17:P17"/>
    <mergeCell ref="B14:B15"/>
    <mergeCell ref="C14:C15"/>
    <mergeCell ref="D14:D15"/>
    <mergeCell ref="E14:E15"/>
    <mergeCell ref="F14:F15"/>
    <mergeCell ref="G14:G15"/>
    <mergeCell ref="H19:P19"/>
    <mergeCell ref="A20:A91"/>
    <mergeCell ref="B20:B22"/>
    <mergeCell ref="C20:C22"/>
    <mergeCell ref="D20:D22"/>
    <mergeCell ref="E20:E22"/>
    <mergeCell ref="F20:F22"/>
    <mergeCell ref="G20:G22"/>
    <mergeCell ref="H21:P21"/>
    <mergeCell ref="B18:B19"/>
    <mergeCell ref="C18:C19"/>
    <mergeCell ref="D18:D19"/>
    <mergeCell ref="E18:E19"/>
    <mergeCell ref="F18:F19"/>
    <mergeCell ref="G18:G19"/>
    <mergeCell ref="H28:P28"/>
    <mergeCell ref="H29:P29"/>
    <mergeCell ref="H30:P30"/>
    <mergeCell ref="H31:P31"/>
    <mergeCell ref="H32:P32"/>
    <mergeCell ref="H33:P33"/>
    <mergeCell ref="H22:P22"/>
    <mergeCell ref="B25:B35"/>
    <mergeCell ref="C48:C49"/>
    <mergeCell ref="D48:D49"/>
    <mergeCell ref="H49:P49"/>
    <mergeCell ref="C25:C35"/>
    <mergeCell ref="D25:D35"/>
    <mergeCell ref="E25:E35"/>
    <mergeCell ref="F25:F35"/>
    <mergeCell ref="G25:G35"/>
    <mergeCell ref="H25:P25"/>
    <mergeCell ref="H26:P26"/>
    <mergeCell ref="H27:P27"/>
    <mergeCell ref="H34:P34"/>
    <mergeCell ref="H35:P35"/>
    <mergeCell ref="B50:B60"/>
    <mergeCell ref="Q50:Q51"/>
    <mergeCell ref="H37:P37"/>
    <mergeCell ref="H38:P38"/>
    <mergeCell ref="H39:P39"/>
    <mergeCell ref="H40:P40"/>
    <mergeCell ref="H41:P41"/>
    <mergeCell ref="H42:P42"/>
    <mergeCell ref="H43:P43"/>
    <mergeCell ref="H44:P44"/>
    <mergeCell ref="H45:P45"/>
    <mergeCell ref="C51:C60"/>
    <mergeCell ref="E51:E54"/>
    <mergeCell ref="F51:F54"/>
    <mergeCell ref="G51:G54"/>
    <mergeCell ref="B36:B47"/>
    <mergeCell ref="C36:C47"/>
    <mergeCell ref="D36:D47"/>
    <mergeCell ref="E36:E47"/>
    <mergeCell ref="F36:F47"/>
    <mergeCell ref="G36:G47"/>
    <mergeCell ref="H46:P46"/>
    <mergeCell ref="H47:P47"/>
    <mergeCell ref="B48:B49"/>
    <mergeCell ref="D52:D60"/>
    <mergeCell ref="I52:P52"/>
    <mergeCell ref="I53:P53"/>
    <mergeCell ref="I54:P54"/>
    <mergeCell ref="I55:P55"/>
    <mergeCell ref="I56:P56"/>
    <mergeCell ref="I57:P57"/>
    <mergeCell ref="I58:P58"/>
    <mergeCell ref="I59:P59"/>
    <mergeCell ref="I60:P60"/>
    <mergeCell ref="AJ50:AJ51"/>
    <mergeCell ref="AK50:AK51"/>
    <mergeCell ref="AL50:AL51"/>
    <mergeCell ref="AI50:AI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AD50:AD51"/>
    <mergeCell ref="AE50:AE51"/>
    <mergeCell ref="AF50:AF51"/>
    <mergeCell ref="AG50:AG51"/>
    <mergeCell ref="AH50:AH51"/>
    <mergeCell ref="X50:X51"/>
    <mergeCell ref="Y50:Y51"/>
    <mergeCell ref="Z50:Z51"/>
    <mergeCell ref="I62:P62"/>
    <mergeCell ref="I63:P63"/>
    <mergeCell ref="I64:P64"/>
    <mergeCell ref="I65:P65"/>
    <mergeCell ref="I66:P66"/>
    <mergeCell ref="B61:B70"/>
    <mergeCell ref="C61:C70"/>
    <mergeCell ref="D61:D70"/>
    <mergeCell ref="E61:E64"/>
    <mergeCell ref="F61:F64"/>
    <mergeCell ref="G61:G64"/>
    <mergeCell ref="I67:P67"/>
    <mergeCell ref="I68:P68"/>
    <mergeCell ref="I69:P69"/>
    <mergeCell ref="I70:P70"/>
    <mergeCell ref="B71:P71"/>
    <mergeCell ref="B72:B91"/>
    <mergeCell ref="C72:C91"/>
    <mergeCell ref="D72:D91"/>
    <mergeCell ref="E72:E85"/>
    <mergeCell ref="F72:F85"/>
    <mergeCell ref="G72:G85"/>
    <mergeCell ref="H74:K74"/>
    <mergeCell ref="L74:M74"/>
    <mergeCell ref="N74:P74"/>
    <mergeCell ref="H75:K75"/>
    <mergeCell ref="L75:M75"/>
    <mergeCell ref="N75:P75"/>
    <mergeCell ref="H72:K72"/>
    <mergeCell ref="L72:M72"/>
    <mergeCell ref="N72:P72"/>
    <mergeCell ref="H73:K73"/>
    <mergeCell ref="L73:M73"/>
    <mergeCell ref="N73:P73"/>
    <mergeCell ref="H78:K78"/>
    <mergeCell ref="L78:M78"/>
    <mergeCell ref="N78:P78"/>
    <mergeCell ref="H79:K79"/>
    <mergeCell ref="L79:M79"/>
    <mergeCell ref="N76:P76"/>
    <mergeCell ref="H77:K77"/>
    <mergeCell ref="L77:M77"/>
    <mergeCell ref="N77:P77"/>
    <mergeCell ref="H82:K82"/>
    <mergeCell ref="L82:M82"/>
    <mergeCell ref="N82:P82"/>
    <mergeCell ref="H83:K83"/>
    <mergeCell ref="L83:M83"/>
    <mergeCell ref="N83:P83"/>
    <mergeCell ref="H80:K80"/>
    <mergeCell ref="L80:M80"/>
    <mergeCell ref="N80:P80"/>
    <mergeCell ref="H81:K81"/>
    <mergeCell ref="L81:M81"/>
    <mergeCell ref="N81:P81"/>
    <mergeCell ref="N79:P79"/>
    <mergeCell ref="H76:K76"/>
    <mergeCell ref="L76:M76"/>
    <mergeCell ref="H91:K91"/>
    <mergeCell ref="L91:M91"/>
    <mergeCell ref="N91:P91"/>
    <mergeCell ref="H88:K88"/>
    <mergeCell ref="L88:M88"/>
    <mergeCell ref="N88:P88"/>
    <mergeCell ref="H89:K89"/>
    <mergeCell ref="L89:M89"/>
    <mergeCell ref="N89:P89"/>
    <mergeCell ref="H90:K90"/>
    <mergeCell ref="L90:M90"/>
    <mergeCell ref="N90:P90"/>
    <mergeCell ref="H86:K86"/>
    <mergeCell ref="L86:M86"/>
    <mergeCell ref="N86:P86"/>
    <mergeCell ref="H87:K87"/>
    <mergeCell ref="L87:M87"/>
    <mergeCell ref="N87:P87"/>
    <mergeCell ref="H84:K84"/>
    <mergeCell ref="L84:M84"/>
    <mergeCell ref="N84:P84"/>
    <mergeCell ref="H85:K85"/>
    <mergeCell ref="L85:M85"/>
    <mergeCell ref="N85:P85"/>
  </mergeCells>
  <conditionalFormatting sqref="Q5:AZ5">
    <cfRule type="containsBlanks" priority="133" stopIfTrue="1">
      <formula>LEN(TRIM(Q5))=0</formula>
    </cfRule>
    <cfRule type="cellIs" dxfId="63" priority="134" stopIfTrue="1" operator="between">
      <formula>$J$5</formula>
      <formula>$N$5</formula>
    </cfRule>
    <cfRule type="cellIs" dxfId="62" priority="135" stopIfTrue="1" operator="lessThan">
      <formula>$P$5</formula>
    </cfRule>
    <cfRule type="cellIs" dxfId="61" priority="136" stopIfTrue="1" operator="greaterThan">
      <formula>$I$5</formula>
    </cfRule>
  </conditionalFormatting>
  <conditionalFormatting sqref="Q6:AZ6">
    <cfRule type="containsBlanks" priority="129" stopIfTrue="1">
      <formula>LEN(TRIM(Q6))=0</formula>
    </cfRule>
    <cfRule type="cellIs" dxfId="60" priority="130" stopIfTrue="1" operator="between">
      <formula>$J$6</formula>
      <formula>$N$6</formula>
    </cfRule>
    <cfRule type="cellIs" dxfId="59" priority="131" stopIfTrue="1" operator="lessThan">
      <formula>$I$6</formula>
    </cfRule>
    <cfRule type="cellIs" dxfId="58" priority="132" stopIfTrue="1" operator="greaterThan">
      <formula>$P$6</formula>
    </cfRule>
  </conditionalFormatting>
  <conditionalFormatting sqref="Q7:AZ7">
    <cfRule type="containsBlanks" priority="125" stopIfTrue="1">
      <formula>LEN(TRIM(Q7))=0</formula>
    </cfRule>
    <cfRule type="cellIs" dxfId="57" priority="126" stopIfTrue="1" operator="between">
      <formula>$J$7</formula>
      <formula>$N$7</formula>
    </cfRule>
    <cfRule type="cellIs" dxfId="56" priority="127" stopIfTrue="1" operator="lessThan">
      <formula>$P$7</formula>
    </cfRule>
    <cfRule type="cellIs" dxfId="55" priority="128" stopIfTrue="1" operator="greaterThan">
      <formula>$I$7</formula>
    </cfRule>
  </conditionalFormatting>
  <conditionalFormatting sqref="Q8:AZ8">
    <cfRule type="containsErrors" dxfId="54" priority="121" stopIfTrue="1">
      <formula>ISERROR(Q8)</formula>
    </cfRule>
    <cfRule type="cellIs" dxfId="53" priority="122" stopIfTrue="1" operator="between">
      <formula>$J$8</formula>
      <formula>$N$8</formula>
    </cfRule>
    <cfRule type="cellIs" dxfId="52" priority="123" stopIfTrue="1" operator="lessThan">
      <formula>$I$8</formula>
    </cfRule>
    <cfRule type="cellIs" dxfId="51" priority="124" stopIfTrue="1" operator="greaterThan">
      <formula>$P$8</formula>
    </cfRule>
  </conditionalFormatting>
  <conditionalFormatting sqref="Q12:AZ12 Q10:AZ10">
    <cfRule type="containsBlanks" priority="117" stopIfTrue="1">
      <formula>LEN(TRIM(Q10))=0</formula>
    </cfRule>
    <cfRule type="cellIs" dxfId="50" priority="118" stopIfTrue="1" operator="between">
      <formula>$P$10</formula>
      <formula>$I$10</formula>
    </cfRule>
    <cfRule type="cellIs" dxfId="49" priority="119" stopIfTrue="1" operator="lessThan">
      <formula>$P$10</formula>
    </cfRule>
    <cfRule type="cellIs" dxfId="48" priority="120" stopIfTrue="1" operator="greaterThan">
      <formula>$I$10</formula>
    </cfRule>
  </conditionalFormatting>
  <conditionalFormatting sqref="Q14:AZ14 R16:AZ16 R18:AZ18">
    <cfRule type="containsBlanks" priority="113" stopIfTrue="1">
      <formula>LEN(TRIM(Q14))=0</formula>
    </cfRule>
    <cfRule type="cellIs" dxfId="47" priority="114" stopIfTrue="1" operator="between">
      <formula>$P$14</formula>
      <formula>$I$14</formula>
    </cfRule>
    <cfRule type="cellIs" dxfId="46" priority="115" stopIfTrue="1" operator="lessThan">
      <formula>$P$14</formula>
    </cfRule>
    <cfRule type="cellIs" dxfId="45" priority="116" stopIfTrue="1" operator="greaterThan">
      <formula>$I$14</formula>
    </cfRule>
  </conditionalFormatting>
  <conditionalFormatting sqref="Q16:AZ16">
    <cfRule type="containsBlanks" priority="109" stopIfTrue="1">
      <formula>LEN(TRIM(Q16))=0</formula>
    </cfRule>
    <cfRule type="cellIs" dxfId="44" priority="110" stopIfTrue="1" operator="between">
      <formula>$P$16</formula>
      <formula>$I$16</formula>
    </cfRule>
    <cfRule type="cellIs" dxfId="43" priority="111" stopIfTrue="1" operator="lessThan">
      <formula>$P$16</formula>
    </cfRule>
    <cfRule type="cellIs" dxfId="42" priority="112" stopIfTrue="1" operator="greaterThan">
      <formula>$I$16</formula>
    </cfRule>
  </conditionalFormatting>
  <conditionalFormatting sqref="Q18:AZ18">
    <cfRule type="containsBlanks" priority="105" stopIfTrue="1">
      <formula>LEN(TRIM(Q18))=0</formula>
    </cfRule>
    <cfRule type="cellIs" dxfId="41" priority="106" stopIfTrue="1" operator="between">
      <formula>$P$18</formula>
      <formula>$I$18</formula>
    </cfRule>
    <cfRule type="cellIs" dxfId="40" priority="107" stopIfTrue="1" operator="lessThan">
      <formula>$P$18</formula>
    </cfRule>
    <cfRule type="cellIs" dxfId="39" priority="108" stopIfTrue="1" operator="greaterThan">
      <formula>$I$18</formula>
    </cfRule>
  </conditionalFormatting>
  <conditionalFormatting sqref="Q20:AZ20">
    <cfRule type="cellIs" dxfId="38" priority="101" stopIfTrue="1" operator="between">
      <formula>$I$20</formula>
      <formula>$P$20</formula>
    </cfRule>
    <cfRule type="cellIs" dxfId="37" priority="102" stopIfTrue="1" operator="lessThan">
      <formula>$I$20</formula>
    </cfRule>
    <cfRule type="cellIs" dxfId="36" priority="103" stopIfTrue="1" operator="greaterThan">
      <formula>$P$20</formula>
    </cfRule>
    <cfRule type="containsErrors" dxfId="35" priority="104" stopIfTrue="1">
      <formula>ISERROR(Q20)</formula>
    </cfRule>
  </conditionalFormatting>
  <conditionalFormatting sqref="Q23:AZ23">
    <cfRule type="containsBlanks" priority="97" stopIfTrue="1">
      <formula>LEN(TRIM(Q23))=0</formula>
    </cfRule>
    <cfRule type="cellIs" dxfId="34" priority="98" stopIfTrue="1" operator="between">
      <formula>$P$23</formula>
      <formula>$I$23</formula>
    </cfRule>
    <cfRule type="cellIs" dxfId="33" priority="99" stopIfTrue="1" operator="lessThan">
      <formula>$P$23</formula>
    </cfRule>
    <cfRule type="cellIs" dxfId="32" priority="100" stopIfTrue="1" operator="greaterThan">
      <formula>$I$23</formula>
    </cfRule>
  </conditionalFormatting>
  <conditionalFormatting sqref="Q24:AZ24">
    <cfRule type="containsBlanks" priority="93" stopIfTrue="1">
      <formula>LEN(TRIM(Q24))=0</formula>
    </cfRule>
    <cfRule type="cellIs" dxfId="31" priority="94" stopIfTrue="1" operator="between">
      <formula>$P$24</formula>
      <formula>$I$24</formula>
    </cfRule>
    <cfRule type="cellIs" dxfId="30" priority="95" stopIfTrue="1" operator="lessThan">
      <formula>$P$24</formula>
    </cfRule>
    <cfRule type="cellIs" dxfId="29" priority="96" stopIfTrue="1" operator="greaterThan">
      <formula>$I$24</formula>
    </cfRule>
  </conditionalFormatting>
  <conditionalFormatting sqref="Q36:AZ47 R50:AZ50">
    <cfRule type="containsErrors" dxfId="28" priority="89" stopIfTrue="1">
      <formula>ISERROR(Q36)</formula>
    </cfRule>
    <cfRule type="cellIs" dxfId="27" priority="90" stopIfTrue="1" operator="between">
      <formula>$I$36</formula>
      <formula>$P$36</formula>
    </cfRule>
    <cfRule type="cellIs" dxfId="26" priority="91" stopIfTrue="1" operator="lessThan">
      <formula>$I$36</formula>
    </cfRule>
    <cfRule type="cellIs" dxfId="25" priority="92" stopIfTrue="1" operator="greaterThan">
      <formula>$P$36</formula>
    </cfRule>
  </conditionalFormatting>
  <conditionalFormatting sqref="Q52:AZ59">
    <cfRule type="containsBlanks" priority="85" stopIfTrue="1">
      <formula>LEN(TRIM(Q52))=0</formula>
    </cfRule>
    <cfRule type="cellIs" dxfId="24" priority="86" stopIfTrue="1" operator="between">
      <formula>$I$51</formula>
      <formula>$P$51</formula>
    </cfRule>
    <cfRule type="cellIs" dxfId="23" priority="87" stopIfTrue="1" operator="greaterThan">
      <formula>$P$51</formula>
    </cfRule>
    <cfRule type="cellIs" dxfId="22" priority="88" stopIfTrue="1" operator="lessThan">
      <formula>$I$51</formula>
    </cfRule>
  </conditionalFormatting>
  <conditionalFormatting sqref="R51:AZ51">
    <cfRule type="cellIs" dxfId="21" priority="84" stopIfTrue="1" operator="equal">
      <formula>0</formula>
    </cfRule>
  </conditionalFormatting>
  <conditionalFormatting sqref="Q61:AZ69 AW70:AZ70">
    <cfRule type="containsErrors" dxfId="20" priority="80" stopIfTrue="1">
      <formula>ISERROR(Q61)</formula>
    </cfRule>
    <cfRule type="cellIs" dxfId="19" priority="81" stopIfTrue="1" operator="between">
      <formula>$I$61</formula>
      <formula>$P$61</formula>
    </cfRule>
    <cfRule type="cellIs" dxfId="18" priority="82" stopIfTrue="1" operator="lessThan">
      <formula>$I$61</formula>
    </cfRule>
    <cfRule type="cellIs" dxfId="17" priority="83" stopIfTrue="1" operator="greaterThan">
      <formula>$P$61</formula>
    </cfRule>
  </conditionalFormatting>
  <conditionalFormatting sqref="Q50:AZ51">
    <cfRule type="cellIs" dxfId="16" priority="76" stopIfTrue="1" operator="equal">
      <formula>0</formula>
    </cfRule>
    <cfRule type="cellIs" dxfId="15" priority="77" stopIfTrue="1" operator="between">
      <formula>$I$50</formula>
      <formula>$P$50</formula>
    </cfRule>
    <cfRule type="cellIs" dxfId="14" priority="78" stopIfTrue="1" operator="lessThan">
      <formula>$I$50</formula>
    </cfRule>
    <cfRule type="cellIs" dxfId="13" priority="79" stopIfTrue="1" operator="greaterThan">
      <formula>$P$50</formula>
    </cfRule>
  </conditionalFormatting>
  <conditionalFormatting sqref="Q48:AZ48">
    <cfRule type="cellIs" dxfId="12" priority="73" stopIfTrue="1" operator="between">
      <formula>$P$48</formula>
      <formula>$I$48</formula>
    </cfRule>
    <cfRule type="cellIs" dxfId="11" priority="74" stopIfTrue="1" operator="greaterThan">
      <formula>$P$48</formula>
    </cfRule>
    <cfRule type="cellIs" dxfId="10" priority="75" stopIfTrue="1" operator="lessThan">
      <formula>$I$48</formula>
    </cfRule>
  </conditionalFormatting>
  <conditionalFormatting sqref="AM48:AZ48">
    <cfRule type="cellIs" dxfId="9" priority="9" stopIfTrue="1" operator="between">
      <formula>$P$48</formula>
      <formula>$I$48</formula>
    </cfRule>
    <cfRule type="cellIs" dxfId="8" priority="10" stopIfTrue="1" operator="lessThan">
      <formula>$P$48</formula>
    </cfRule>
    <cfRule type="cellIs" dxfId="7" priority="11" stopIfTrue="1" operator="greaterThan">
      <formula>$I$48</formula>
    </cfRule>
  </conditionalFormatting>
  <conditionalFormatting sqref="Q60:AZ60">
    <cfRule type="containsBlanks" priority="5" stopIfTrue="1">
      <formula>LEN(TRIM(Q60))=0</formula>
    </cfRule>
    <cfRule type="cellIs" dxfId="6" priority="6" stopIfTrue="1" operator="between">
      <formula>$I$51</formula>
      <formula>$P$51</formula>
    </cfRule>
    <cfRule type="cellIs" dxfId="5" priority="7" stopIfTrue="1" operator="greaterThan">
      <formula>$P$51</formula>
    </cfRule>
    <cfRule type="cellIs" dxfId="4" priority="8" stopIfTrue="1" operator="lessThan">
      <formula>$I$51</formula>
    </cfRule>
  </conditionalFormatting>
  <conditionalFormatting sqref="Q70:AZ70">
    <cfRule type="containsErrors" dxfId="3" priority="1" stopIfTrue="1">
      <formula>ISERROR(Q70)</formula>
    </cfRule>
    <cfRule type="cellIs" dxfId="2" priority="2" stopIfTrue="1" operator="between">
      <formula>$I$61</formula>
      <formula>$P$61</formula>
    </cfRule>
    <cfRule type="cellIs" dxfId="1" priority="3" stopIfTrue="1" operator="lessThan">
      <formula>$I$61</formula>
    </cfRule>
    <cfRule type="cellIs" dxfId="0" priority="4" stopIfTrue="1" operator="greaterThan">
      <formula>$P$61</formula>
    </cfRule>
  </conditionalFormatting>
  <pageMargins left="0.11811023622047245" right="0.11811023622047245" top="0.35433070866141736" bottom="0.39370078740157483" header="0.31496062992125984" footer="0.31496062992125984"/>
  <pageSetup paperSize="9" orientation="portrait" horizontalDpi="4294967294" verticalDpi="4294967294" copies="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mcascante</dc:creator>
  <cp:lastModifiedBy>mcascante</cp:lastModifiedBy>
  <cp:lastPrinted>2020-05-18T14:44:09Z</cp:lastPrinted>
  <dcterms:created xsi:type="dcterms:W3CDTF">2019-04-25T16:27:09Z</dcterms:created>
  <dcterms:modified xsi:type="dcterms:W3CDTF">2020-08-28T14:59:43Z</dcterms:modified>
</cp:coreProperties>
</file>