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416" tabRatio="500"/>
  </bookViews>
  <sheets>
    <sheet name="Indicadores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20" i="1"/>
  <c r="O20"/>
  <c r="F145"/>
  <c r="F142"/>
  <c r="F141"/>
  <c r="F138"/>
  <c r="F139" s="1"/>
  <c r="F137"/>
  <c r="F135"/>
  <c r="F134"/>
  <c r="F133"/>
  <c r="F132"/>
  <c r="F130"/>
  <c r="F129"/>
  <c r="F128"/>
  <c r="F127"/>
  <c r="F126"/>
  <c r="F125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AG47"/>
  <c r="AF47"/>
  <c r="AE47"/>
  <c r="AD47"/>
  <c r="AC47"/>
  <c r="AB47"/>
  <c r="AA47"/>
  <c r="Z47"/>
  <c r="Y47"/>
  <c r="X47"/>
  <c r="W47"/>
  <c r="V47"/>
  <c r="U47"/>
  <c r="T47"/>
  <c r="S47"/>
  <c r="S34" s="1"/>
  <c r="R47"/>
  <c r="Q47"/>
  <c r="P47"/>
  <c r="P34" s="1"/>
  <c r="O47"/>
  <c r="O34" s="1"/>
  <c r="N47"/>
  <c r="AG46"/>
  <c r="AG33" s="1"/>
  <c r="AF46"/>
  <c r="AE46"/>
  <c r="AD46"/>
  <c r="AC46"/>
  <c r="AB46"/>
  <c r="AB33" s="1"/>
  <c r="AA46"/>
  <c r="AA33" s="1"/>
  <c r="Z46"/>
  <c r="Y46"/>
  <c r="Y33" s="1"/>
  <c r="X46"/>
  <c r="W46"/>
  <c r="V46"/>
  <c r="U46"/>
  <c r="T46"/>
  <c r="S46"/>
  <c r="S33" s="1"/>
  <c r="R46"/>
  <c r="Q46"/>
  <c r="Q33" s="1"/>
  <c r="P46"/>
  <c r="O46"/>
  <c r="N46"/>
  <c r="AG45"/>
  <c r="AF45"/>
  <c r="AE45"/>
  <c r="AE32" s="1"/>
  <c r="AD45"/>
  <c r="AC45"/>
  <c r="AC32" s="1"/>
  <c r="AB45"/>
  <c r="AB32" s="1"/>
  <c r="AA45"/>
  <c r="Z45"/>
  <c r="Y45"/>
  <c r="X45"/>
  <c r="W45"/>
  <c r="W32" s="1"/>
  <c r="V45"/>
  <c r="U45"/>
  <c r="U32" s="1"/>
  <c r="T45"/>
  <c r="T32" s="1"/>
  <c r="S45"/>
  <c r="S32" s="1"/>
  <c r="R45"/>
  <c r="Q45"/>
  <c r="P45"/>
  <c r="O45"/>
  <c r="O32" s="1"/>
  <c r="N45"/>
  <c r="AG44"/>
  <c r="AF44"/>
  <c r="AE44"/>
  <c r="AE31" s="1"/>
  <c r="AE30" s="1"/>
  <c r="AD44"/>
  <c r="AC44"/>
  <c r="AB44"/>
  <c r="AA44"/>
  <c r="Z44"/>
  <c r="Y44"/>
  <c r="X44"/>
  <c r="W44"/>
  <c r="W31" s="1"/>
  <c r="V44"/>
  <c r="U44"/>
  <c r="T44"/>
  <c r="S44"/>
  <c r="R44"/>
  <c r="R31" s="1"/>
  <c r="Q44"/>
  <c r="Q31" s="1"/>
  <c r="P44"/>
  <c r="O44"/>
  <c r="N44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AG34"/>
  <c r="AF34"/>
  <c r="AE34"/>
  <c r="AD34"/>
  <c r="AC34"/>
  <c r="AB34"/>
  <c r="AA34"/>
  <c r="Z34"/>
  <c r="Y34"/>
  <c r="X34"/>
  <c r="W34"/>
  <c r="V34"/>
  <c r="U34"/>
  <c r="T34"/>
  <c r="R34"/>
  <c r="Q34"/>
  <c r="N34"/>
  <c r="AF33"/>
  <c r="AE33"/>
  <c r="AD33"/>
  <c r="AC33"/>
  <c r="Z33"/>
  <c r="X33"/>
  <c r="W33"/>
  <c r="V33"/>
  <c r="U33"/>
  <c r="T33"/>
  <c r="R33"/>
  <c r="P33"/>
  <c r="O33"/>
  <c r="N33"/>
  <c r="AG32"/>
  <c r="AF32"/>
  <c r="AD32"/>
  <c r="AA32"/>
  <c r="Z32"/>
  <c r="Y32"/>
  <c r="X32"/>
  <c r="V32"/>
  <c r="R32"/>
  <c r="Q32"/>
  <c r="P32"/>
  <c r="N32"/>
  <c r="AG31"/>
  <c r="AG30" s="1"/>
  <c r="AF31"/>
  <c r="AF30" s="1"/>
  <c r="AD31"/>
  <c r="AC31"/>
  <c r="AC30" s="1"/>
  <c r="AB31"/>
  <c r="AA31"/>
  <c r="AA30" s="1"/>
  <c r="Z31"/>
  <c r="Y31"/>
  <c r="X31"/>
  <c r="V31"/>
  <c r="U31"/>
  <c r="T31"/>
  <c r="S31"/>
  <c r="P31"/>
  <c r="O31"/>
  <c r="N31"/>
  <c r="AD30"/>
  <c r="AB30"/>
  <c r="Z30"/>
  <c r="K30"/>
  <c r="G3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N20"/>
  <c r="K20"/>
  <c r="K19"/>
  <c r="G19"/>
  <c r="K18"/>
  <c r="G18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K16"/>
  <c r="G16"/>
  <c r="K15"/>
  <c r="G15"/>
  <c r="K14"/>
  <c r="G14"/>
  <c r="AG12"/>
  <c r="AF12"/>
  <c r="AD12"/>
  <c r="AC12"/>
  <c r="AB12"/>
  <c r="AA12"/>
  <c r="Z12"/>
  <c r="Y12"/>
  <c r="X12"/>
  <c r="W12"/>
  <c r="V12"/>
  <c r="U12"/>
  <c r="T12"/>
  <c r="S12"/>
  <c r="R12"/>
  <c r="Q12"/>
  <c r="P12"/>
  <c r="O12"/>
  <c r="N12"/>
  <c r="K12"/>
  <c r="G12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K10"/>
  <c r="G10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K8"/>
  <c r="G8"/>
  <c r="K7"/>
  <c r="G7"/>
  <c r="K6"/>
  <c r="G6"/>
  <c r="K5"/>
  <c r="G5"/>
  <c r="O30" l="1"/>
  <c r="T30"/>
  <c r="X30"/>
  <c r="W30"/>
  <c r="V30"/>
  <c r="N30"/>
  <c r="Y30"/>
  <c r="P30"/>
  <c r="U30"/>
  <c r="S30"/>
  <c r="R30"/>
  <c r="Q30"/>
  <c r="F140"/>
</calcChain>
</file>

<file path=xl/sharedStrings.xml><?xml version="1.0" encoding="utf-8"?>
<sst xmlns="http://schemas.openxmlformats.org/spreadsheetml/2006/main" count="153" uniqueCount="72">
  <si>
    <t>INDICADORES DE GESTIÓN / DIRECCIÓN DE PLANIFICACIÓN
LABORAL</t>
  </si>
  <si>
    <t>Detalle</t>
  </si>
  <si>
    <t>Rangos</t>
  </si>
  <si>
    <t>OBSERVACIONES</t>
  </si>
  <si>
    <t>Categoría</t>
  </si>
  <si>
    <t>N°</t>
  </si>
  <si>
    <t>Indicadores</t>
  </si>
  <si>
    <t>Métricas</t>
  </si>
  <si>
    <t>A mejorar</t>
  </si>
  <si>
    <t>Estándar</t>
  </si>
  <si>
    <t>Muy bueno</t>
  </si>
  <si>
    <t>Rendimiento Estadístico</t>
  </si>
  <si>
    <t>Entrada</t>
  </si>
  <si>
    <t>Cantidad de casos entrados durante el mes</t>
  </si>
  <si>
    <t>&gt;</t>
  </si>
  <si>
    <t>&lt;=</t>
  </si>
  <si>
    <t>X</t>
  </si>
  <si>
    <t>&lt;</t>
  </si>
  <si>
    <t>Salida</t>
  </si>
  <si>
    <t>Cantidad de expedientes terminados durante el mes</t>
  </si>
  <si>
    <t>Circulante</t>
  </si>
  <si>
    <t>(Circulante Inicial + Entradas) - Salidas</t>
  </si>
  <si>
    <t>Relación salida / entrada</t>
  </si>
  <si>
    <t>(Salidas/Entradas)*100</t>
  </si>
  <si>
    <t>Plazos</t>
  </si>
  <si>
    <t>Análisis de Plazos</t>
  </si>
  <si>
    <t>Fecha actual</t>
  </si>
  <si>
    <t>Plazo espera de dictado de sentencia</t>
  </si>
  <si>
    <t>Fecha actual - fecha del expediente más antiguo pendiente de fallar</t>
  </si>
  <si>
    <t>Fecha expediente más antiguo</t>
  </si>
  <si>
    <t>Plazo para resolver escritos</t>
  </si>
  <si>
    <t>Fecha actual - fecha del escrito más antiguo pendiente de resolver</t>
  </si>
  <si>
    <t>Fecha escrito más antiguo pendiente de resolver</t>
  </si>
  <si>
    <t>Cantidad de días para el ingreso y actualización del expediente al SGDJ</t>
  </si>
  <si>
    <t>Plazo promedio de ingreso de expedientes</t>
  </si>
  <si>
    <t>Cantidad de días para la revisión y distribución de expedientes</t>
  </si>
  <si>
    <t>Plazo promedio de revisión y distribución de expedientes</t>
  </si>
  <si>
    <t>Plazo de espera de expediente votado más antiguo pendiente de firmar la sentencia (días)</t>
  </si>
  <si>
    <t>Fecha actual - Fecha de última sentencia con número de voto pendiente de firmar</t>
  </si>
  <si>
    <t>Fecha de última sentencia con número de voto pendiente de firmar</t>
  </si>
  <si>
    <t>Cantidad de días de espera para el estudio del proyecto</t>
  </si>
  <si>
    <t>Plazo promedio de espera para estudio del Juez o Jueza</t>
  </si>
  <si>
    <t>Operacional</t>
  </si>
  <si>
    <t>Cantidad de expedientes pendientes de fallo</t>
  </si>
  <si>
    <t>Expedientes pendientes de fallo</t>
  </si>
  <si>
    <t>Cantidad de sentencias dictadas por juez o jueza</t>
  </si>
  <si>
    <t>Este dato se obtiene libro de sentencias</t>
  </si>
  <si>
    <t>Juez 1</t>
  </si>
  <si>
    <t>Sección II</t>
  </si>
  <si>
    <t>Juez o Jueza 6 Licda Leila Shadid Gamboa</t>
  </si>
  <si>
    <t>Juez o Jueza 4 Licda. Ana Luisa Meseguer Monge</t>
  </si>
  <si>
    <t>Juez 4</t>
  </si>
  <si>
    <t>Juez 5</t>
  </si>
  <si>
    <t>Juez o Jueza 3 Licda. Ana Ruth Fallas Gómez</t>
  </si>
  <si>
    <t>Sección III</t>
  </si>
  <si>
    <t>Juez o Jueza 7 Licda. Marniee Guerrero Lobato</t>
  </si>
  <si>
    <t>Juez o Jueza 8 Licda. Luis Edo Mesen García</t>
  </si>
  <si>
    <t>Juez o Jueza 9 Licda. Ingrid Gregory Wang</t>
  </si>
  <si>
    <t>Porcentaje de rendimiento por Juez o Jueza</t>
  </si>
  <si>
    <t>(Cantidad de sentencias dictadas/ Cantidad de sentencias necesarios)</t>
  </si>
  <si>
    <t>Juez o Jueza 6</t>
  </si>
  <si>
    <t>Juez o Jueza 4</t>
  </si>
  <si>
    <t>Juez o Jueza 3</t>
  </si>
  <si>
    <t>Juez o Jueza 7</t>
  </si>
  <si>
    <t>Juez o Jueza 8</t>
  </si>
  <si>
    <t>Juez o Jueza 9</t>
  </si>
  <si>
    <t>CUOTA DE TRABAJO: Cantidad de días Laborales del mes</t>
  </si>
  <si>
    <t>Días fuera del Despacho</t>
  </si>
  <si>
    <t>Cuota Diaria</t>
  </si>
  <si>
    <t>Juez 10</t>
  </si>
  <si>
    <t>Juez 11</t>
  </si>
  <si>
    <t>Juez 12</t>
  </si>
</sst>
</file>

<file path=xl/styles.xml><?xml version="1.0" encoding="utf-8"?>
<styleSheet xmlns="http://schemas.openxmlformats.org/spreadsheetml/2006/main">
  <numFmts count="8">
    <numFmt numFmtId="164" formatCode="mm/yy"/>
    <numFmt numFmtId="165" formatCode="0.0%"/>
    <numFmt numFmtId="166" formatCode="0\ %"/>
    <numFmt numFmtId="167" formatCode="d/mm/yy"/>
    <numFmt numFmtId="168" formatCode="dd/mm/yy"/>
    <numFmt numFmtId="169" formatCode="mm/dd/yyyy"/>
    <numFmt numFmtId="170" formatCode="dd/mm/yy;@"/>
    <numFmt numFmtId="171" formatCode="0.0"/>
  </numFmts>
  <fonts count="12">
    <font>
      <sz val="10"/>
      <name val="Verdana"/>
      <family val="2"/>
      <charset val="1"/>
    </font>
    <font>
      <b/>
      <sz val="12"/>
      <color rgb="FFFFFFFF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8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11"/>
      <name val="Arial"/>
      <family val="2"/>
      <charset val="1"/>
    </font>
    <font>
      <sz val="10"/>
      <name val="Verdana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003366"/>
        <bgColor rgb="FF333399"/>
      </patternFill>
    </fill>
    <fill>
      <patternFill patternType="solid">
        <fgColor rgb="FFC0C0C0"/>
        <bgColor rgb="FFBFBFBF"/>
      </patternFill>
    </fill>
    <fill>
      <patternFill patternType="solid">
        <fgColor rgb="FFFF0000"/>
        <bgColor rgb="FF993300"/>
      </patternFill>
    </fill>
    <fill>
      <patternFill patternType="solid">
        <fgColor rgb="FFFFCC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BFBFBF"/>
        <bgColor rgb="FFC0C0C0"/>
      </patternFill>
    </fill>
    <fill>
      <patternFill patternType="solid">
        <fgColor rgb="FFA9D18E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FFFFCC"/>
      </patternFill>
    </fill>
    <fill>
      <patternFill patternType="solid">
        <fgColor rgb="FF00B050"/>
        <bgColor rgb="FFFFFFCC"/>
      </patternFill>
    </fill>
    <fill>
      <patternFill patternType="solid">
        <fgColor rgb="FFFFFF00"/>
        <bgColor rgb="FFBFBFBF"/>
      </patternFill>
    </fill>
    <fill>
      <patternFill patternType="solid">
        <fgColor rgb="FFFFFF00"/>
        <bgColor rgb="FFFFFFCC"/>
      </patternFill>
    </fill>
    <fill>
      <patternFill patternType="solid">
        <fgColor rgb="FF00B050"/>
        <bgColor rgb="FF00808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11" fillId="0" borderId="0"/>
  </cellStyleXfs>
  <cellXfs count="89">
    <xf numFmtId="0" fontId="0" fillId="0" borderId="0" xfId="0"/>
    <xf numFmtId="0" fontId="0" fillId="0" borderId="0" xfId="0" applyFont="1"/>
    <xf numFmtId="0" fontId="0" fillId="6" borderId="0" xfId="0" applyFill="1"/>
    <xf numFmtId="165" fontId="3" fillId="6" borderId="1" xfId="0" applyNumberFormat="1" applyFont="1" applyFill="1" applyBorder="1" applyAlignment="1">
      <alignment horizontal="center"/>
    </xf>
    <xf numFmtId="165" fontId="3" fillId="6" borderId="0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65" fontId="3" fillId="10" borderId="1" xfId="0" applyNumberFormat="1" applyFont="1" applyFill="1" applyBorder="1" applyAlignment="1">
      <alignment horizontal="center"/>
    </xf>
    <xf numFmtId="165" fontId="3" fillId="10" borderId="0" xfId="0" applyNumberFormat="1" applyFont="1" applyFill="1" applyBorder="1" applyAlignment="1">
      <alignment horizont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/>
    <xf numFmtId="1" fontId="5" fillId="0" borderId="1" xfId="0" applyNumberFormat="1" applyFont="1" applyBorder="1" applyAlignment="1">
      <alignment horizontal="center" vertical="center"/>
    </xf>
    <xf numFmtId="170" fontId="8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16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9" fillId="6" borderId="1" xfId="0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vertical="center" textRotation="90" wrapText="1"/>
    </xf>
    <xf numFmtId="1" fontId="5" fillId="8" borderId="1" xfId="0" applyNumberFormat="1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65" fontId="2" fillId="14" borderId="1" xfId="0" applyNumberFormat="1" applyFont="1" applyFill="1" applyBorder="1" applyAlignment="1">
      <alignment horizontal="center" vertical="center" wrapText="1"/>
    </xf>
    <xf numFmtId="1" fontId="2" fillId="14" borderId="1" xfId="0" applyNumberFormat="1" applyFont="1" applyFill="1" applyBorder="1" applyAlignment="1">
      <alignment horizontal="center" vertical="center" wrapText="1"/>
    </xf>
    <xf numFmtId="166" fontId="2" fillId="14" borderId="1" xfId="1" applyFont="1" applyFill="1" applyBorder="1" applyAlignment="1" applyProtection="1">
      <alignment horizontal="center" vertical="center" wrapText="1"/>
    </xf>
    <xf numFmtId="1" fontId="2" fillId="14" borderId="1" xfId="1" applyNumberFormat="1" applyFont="1" applyFill="1" applyBorder="1" applyAlignment="1" applyProtection="1">
      <alignment horizontal="center" vertical="center" wrapText="1"/>
    </xf>
    <xf numFmtId="165" fontId="2" fillId="12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1" fontId="2" fillId="16" borderId="1" xfId="0" applyNumberFormat="1" applyFont="1" applyFill="1" applyBorder="1" applyAlignment="1">
      <alignment horizontal="center" vertical="center" wrapText="1"/>
    </xf>
    <xf numFmtId="166" fontId="2" fillId="16" borderId="1" xfId="1" applyFont="1" applyFill="1" applyBorder="1" applyAlignment="1" applyProtection="1">
      <alignment horizontal="center" vertical="center" wrapText="1"/>
    </xf>
    <xf numFmtId="1" fontId="2" fillId="11" borderId="1" xfId="0" applyNumberFormat="1" applyFont="1" applyFill="1" applyBorder="1" applyAlignment="1">
      <alignment horizontal="center" vertical="center" wrapText="1"/>
    </xf>
    <xf numFmtId="166" fontId="2" fillId="17" borderId="1" xfId="1" applyFont="1" applyFill="1" applyBorder="1" applyAlignment="1" applyProtection="1">
      <alignment horizontal="center" vertical="center" wrapText="1"/>
    </xf>
    <xf numFmtId="1" fontId="2" fillId="17" borderId="1" xfId="0" applyNumberFormat="1" applyFont="1" applyFill="1" applyBorder="1" applyAlignment="1">
      <alignment horizontal="center" vertical="center" wrapText="1"/>
    </xf>
    <xf numFmtId="1" fontId="2" fillId="15" borderId="1" xfId="0" applyNumberFormat="1" applyFont="1" applyFill="1" applyBorder="1" applyAlignment="1">
      <alignment horizontal="center" vertical="center" wrapText="1"/>
    </xf>
    <xf numFmtId="165" fontId="2" fillId="15" borderId="1" xfId="0" applyNumberFormat="1" applyFont="1" applyFill="1" applyBorder="1" applyAlignment="1">
      <alignment horizontal="center" vertical="center" wrapText="1"/>
    </xf>
    <xf numFmtId="166" fontId="2" fillId="15" borderId="1" xfId="1" applyFont="1" applyFill="1" applyBorder="1" applyAlignment="1" applyProtection="1">
      <alignment horizontal="center" vertical="center" wrapText="1"/>
    </xf>
    <xf numFmtId="1" fontId="2" fillId="15" borderId="1" xfId="1" applyNumberFormat="1" applyFont="1" applyFill="1" applyBorder="1" applyAlignment="1" applyProtection="1">
      <alignment horizontal="center" vertical="center" wrapText="1"/>
    </xf>
    <xf numFmtId="165" fontId="2" fillId="13" borderId="1" xfId="0" applyNumberFormat="1" applyFont="1" applyFill="1" applyBorder="1" applyAlignment="1">
      <alignment horizontal="center" vertical="center" wrapText="1"/>
    </xf>
    <xf numFmtId="1" fontId="2" fillId="1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 textRotation="90" wrapText="1"/>
    </xf>
    <xf numFmtId="3" fontId="6" fillId="6" borderId="1" xfId="0" applyNumberFormat="1" applyFont="1" applyFill="1" applyBorder="1" applyAlignment="1">
      <alignment horizontal="center" vertical="center" textRotation="90" wrapText="1"/>
    </xf>
    <xf numFmtId="3" fontId="7" fillId="3" borderId="1" xfId="0" applyNumberFormat="1" applyFont="1" applyFill="1" applyBorder="1" applyAlignment="1">
      <alignment horizontal="center" vertical="center" wrapText="1"/>
    </xf>
    <xf numFmtId="1" fontId="7" fillId="7" borderId="1" xfId="1" applyNumberFormat="1" applyFont="1" applyFill="1" applyBorder="1" applyAlignment="1" applyProtection="1">
      <alignment horizontal="center" vertical="center" wrapText="1"/>
    </xf>
    <xf numFmtId="166" fontId="3" fillId="8" borderId="1" xfId="1" applyFont="1" applyFill="1" applyBorder="1" applyAlignment="1" applyProtection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textRotation="90" wrapText="1"/>
    </xf>
    <xf numFmtId="166" fontId="3" fillId="6" borderId="1" xfId="1" applyFont="1" applyFill="1" applyBorder="1" applyAlignment="1" applyProtection="1">
      <alignment horizontal="center" vertical="center" wrapText="1"/>
    </xf>
    <xf numFmtId="166" fontId="5" fillId="6" borderId="1" xfId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5" fillId="9" borderId="1" xfId="1" applyFont="1" applyFill="1" applyBorder="1" applyAlignment="1" applyProtection="1">
      <alignment horizontal="center" vertical="center" wrapText="1"/>
    </xf>
    <xf numFmtId="166" fontId="5" fillId="8" borderId="1" xfId="1" applyFont="1" applyFill="1" applyBorder="1" applyAlignment="1" applyProtection="1">
      <alignment horizontal="center" vertical="center" wrapText="1"/>
    </xf>
    <xf numFmtId="171" fontId="5" fillId="3" borderId="1" xfId="1" applyNumberFormat="1" applyFont="1" applyFill="1" applyBorder="1" applyAlignment="1" applyProtection="1">
      <alignment horizontal="center" vertical="center" wrapText="1"/>
    </xf>
    <xf numFmtId="166" fontId="5" fillId="7" borderId="1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ual" xfId="1" builtinId="5"/>
  </cellStyles>
  <dxfs count="39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45"/>
  <sheetViews>
    <sheetView tabSelected="1" zoomScale="70" zoomScaleNormal="70" workbookViewId="0">
      <selection activeCell="U16" sqref="U16"/>
    </sheetView>
  </sheetViews>
  <sheetFormatPr baseColWidth="10" defaultColWidth="8.7265625" defaultRowHeight="12.6"/>
  <cols>
    <col min="1" max="1" width="14.7265625" customWidth="1"/>
    <col min="2" max="2" width="4.90625" customWidth="1"/>
    <col min="3" max="3" width="26.54296875" customWidth="1"/>
    <col min="4" max="4" width="30.1796875" customWidth="1"/>
    <col min="5" max="5" width="6.453125" customWidth="1"/>
    <col min="6" max="6" width="6.54296875" customWidth="1"/>
    <col min="7" max="7" width="7.453125" customWidth="1"/>
    <col min="8" max="8" width="3.1796875" customWidth="1"/>
    <col min="9" max="9" width="2.81640625" customWidth="1"/>
    <col min="10" max="10" width="3.1796875" customWidth="1"/>
    <col min="11" max="11" width="7.36328125" customWidth="1"/>
    <col min="12" max="12" width="6.7265625" customWidth="1"/>
    <col min="13" max="13" width="7.36328125" customWidth="1"/>
    <col min="14" max="26" width="10" customWidth="1"/>
    <col min="27" max="27" width="11" customWidth="1"/>
    <col min="28" max="33" width="10" customWidth="1"/>
    <col min="34" max="34" width="26.54296875" customWidth="1"/>
    <col min="35" max="256" width="10.81640625" customWidth="1"/>
    <col min="257" max="1024" width="8.453125" customWidth="1"/>
  </cols>
  <sheetData>
    <row r="1" spans="1:34" ht="2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</row>
    <row r="2" spans="1:34" ht="13.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</row>
    <row r="3" spans="1:34" ht="24.75" customHeight="1">
      <c r="A3" s="69" t="s">
        <v>1</v>
      </c>
      <c r="B3" s="69"/>
      <c r="C3" s="69"/>
      <c r="D3" s="69"/>
      <c r="E3" s="70" t="s">
        <v>2</v>
      </c>
      <c r="F3" s="70"/>
      <c r="G3" s="70"/>
      <c r="H3" s="70"/>
      <c r="I3" s="70"/>
      <c r="J3" s="70"/>
      <c r="K3" s="70"/>
      <c r="L3" s="70"/>
      <c r="M3" s="70"/>
      <c r="N3" s="71">
        <v>43831</v>
      </c>
      <c r="O3" s="71">
        <v>43862</v>
      </c>
      <c r="P3" s="71">
        <v>43891</v>
      </c>
      <c r="Q3" s="71">
        <v>43922</v>
      </c>
      <c r="R3" s="71">
        <v>43952</v>
      </c>
      <c r="S3" s="71">
        <v>43983</v>
      </c>
      <c r="T3" s="71">
        <v>44013</v>
      </c>
      <c r="U3" s="71">
        <v>44044</v>
      </c>
      <c r="V3" s="71">
        <v>44075</v>
      </c>
      <c r="W3" s="71">
        <v>44113</v>
      </c>
      <c r="X3" s="71">
        <v>44136</v>
      </c>
      <c r="Y3" s="71">
        <v>44166</v>
      </c>
      <c r="Z3" s="71"/>
      <c r="AA3" s="71"/>
      <c r="AB3" s="71"/>
      <c r="AC3" s="71"/>
      <c r="AD3" s="71"/>
      <c r="AE3" s="71"/>
      <c r="AF3" s="71"/>
      <c r="AG3" s="71"/>
      <c r="AH3" s="72" t="s">
        <v>3</v>
      </c>
    </row>
    <row r="4" spans="1:34" s="1" customFormat="1" ht="13.2">
      <c r="A4" s="10" t="s">
        <v>4</v>
      </c>
      <c r="B4" s="10" t="s">
        <v>5</v>
      </c>
      <c r="C4" s="10" t="s">
        <v>6</v>
      </c>
      <c r="D4" s="10" t="s">
        <v>7</v>
      </c>
      <c r="E4" s="73" t="s">
        <v>8</v>
      </c>
      <c r="F4" s="73"/>
      <c r="G4" s="74" t="s">
        <v>9</v>
      </c>
      <c r="H4" s="74"/>
      <c r="I4" s="74"/>
      <c r="J4" s="74"/>
      <c r="K4" s="74"/>
      <c r="L4" s="75" t="s">
        <v>10</v>
      </c>
      <c r="M4" s="75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2"/>
    </row>
    <row r="5" spans="1:34" ht="33" customHeight="1">
      <c r="A5" s="76" t="s">
        <v>11</v>
      </c>
      <c r="B5" s="11">
        <v>1</v>
      </c>
      <c r="C5" s="12" t="s">
        <v>12</v>
      </c>
      <c r="D5" s="13" t="s">
        <v>13</v>
      </c>
      <c r="E5" s="51" t="s">
        <v>14</v>
      </c>
      <c r="F5" s="52">
        <v>225</v>
      </c>
      <c r="G5" s="57">
        <f>M5</f>
        <v>185</v>
      </c>
      <c r="H5" s="57" t="s">
        <v>15</v>
      </c>
      <c r="I5" s="57" t="s">
        <v>16</v>
      </c>
      <c r="J5" s="57" t="s">
        <v>15</v>
      </c>
      <c r="K5" s="57">
        <f>F5</f>
        <v>225</v>
      </c>
      <c r="L5" s="62" t="s">
        <v>17</v>
      </c>
      <c r="M5" s="62">
        <v>185</v>
      </c>
      <c r="N5" s="14">
        <v>96</v>
      </c>
      <c r="O5" s="14">
        <v>74</v>
      </c>
      <c r="P5" s="14">
        <v>60</v>
      </c>
      <c r="Q5" s="14">
        <v>61</v>
      </c>
      <c r="R5" s="14">
        <v>99</v>
      </c>
      <c r="S5" s="14">
        <v>99</v>
      </c>
      <c r="T5" s="14">
        <v>48</v>
      </c>
      <c r="U5" s="14">
        <v>74</v>
      </c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ht="32.25" customHeight="1">
      <c r="A6" s="76"/>
      <c r="B6" s="11">
        <v>2</v>
      </c>
      <c r="C6" s="12" t="s">
        <v>18</v>
      </c>
      <c r="D6" s="13" t="s">
        <v>19</v>
      </c>
      <c r="E6" s="51" t="s">
        <v>17</v>
      </c>
      <c r="F6" s="52">
        <v>175</v>
      </c>
      <c r="G6" s="57">
        <f>F6</f>
        <v>175</v>
      </c>
      <c r="H6" s="57" t="s">
        <v>15</v>
      </c>
      <c r="I6" s="57" t="s">
        <v>16</v>
      </c>
      <c r="J6" s="57" t="s">
        <v>15</v>
      </c>
      <c r="K6" s="57">
        <f>M6</f>
        <v>215</v>
      </c>
      <c r="L6" s="63" t="s">
        <v>14</v>
      </c>
      <c r="M6" s="62">
        <v>215</v>
      </c>
      <c r="N6" s="14">
        <v>56</v>
      </c>
      <c r="O6" s="14">
        <v>58</v>
      </c>
      <c r="P6" s="14">
        <v>25</v>
      </c>
      <c r="Q6" s="14">
        <v>110</v>
      </c>
      <c r="R6" s="14">
        <v>83</v>
      </c>
      <c r="S6" s="14">
        <v>80</v>
      </c>
      <c r="T6" s="14">
        <v>78</v>
      </c>
      <c r="U6" s="14">
        <v>100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3" customHeight="1">
      <c r="A7" s="76"/>
      <c r="B7" s="11">
        <v>3</v>
      </c>
      <c r="C7" s="12" t="s">
        <v>20</v>
      </c>
      <c r="D7" s="13" t="s">
        <v>21</v>
      </c>
      <c r="E7" s="51" t="s">
        <v>14</v>
      </c>
      <c r="F7" s="52">
        <v>3531</v>
      </c>
      <c r="G7" s="57">
        <f>M7</f>
        <v>3210</v>
      </c>
      <c r="H7" s="57" t="s">
        <v>15</v>
      </c>
      <c r="I7" s="57" t="s">
        <v>16</v>
      </c>
      <c r="J7" s="57" t="s">
        <v>15</v>
      </c>
      <c r="K7" s="57">
        <f>F7</f>
        <v>3531</v>
      </c>
      <c r="L7" s="62" t="s">
        <v>17</v>
      </c>
      <c r="M7" s="62">
        <v>3210</v>
      </c>
      <c r="N7" s="14">
        <v>93</v>
      </c>
      <c r="O7" s="14">
        <v>110</v>
      </c>
      <c r="P7" s="14">
        <v>145</v>
      </c>
      <c r="Q7" s="14">
        <v>98</v>
      </c>
      <c r="R7" s="14">
        <v>115</v>
      </c>
      <c r="S7" s="14">
        <v>134</v>
      </c>
      <c r="T7" s="14">
        <v>112</v>
      </c>
      <c r="U7" s="14">
        <v>95</v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29.25" customHeight="1">
      <c r="A8" s="76"/>
      <c r="B8" s="11">
        <v>4</v>
      </c>
      <c r="C8" s="12" t="s">
        <v>22</v>
      </c>
      <c r="D8" s="13" t="s">
        <v>23</v>
      </c>
      <c r="E8" s="51" t="s">
        <v>17</v>
      </c>
      <c r="F8" s="53">
        <v>0.9</v>
      </c>
      <c r="G8" s="58">
        <f>F8</f>
        <v>0.9</v>
      </c>
      <c r="H8" s="57" t="s">
        <v>15</v>
      </c>
      <c r="I8" s="57" t="s">
        <v>16</v>
      </c>
      <c r="J8" s="57" t="s">
        <v>15</v>
      </c>
      <c r="K8" s="58">
        <f>M8</f>
        <v>1</v>
      </c>
      <c r="L8" s="63" t="s">
        <v>14</v>
      </c>
      <c r="M8" s="64">
        <v>1</v>
      </c>
      <c r="N8" s="15">
        <f t="shared" ref="N8:AG8" si="0">N6/N5</f>
        <v>0.58333333333333337</v>
      </c>
      <c r="O8" s="15">
        <f t="shared" si="0"/>
        <v>0.78378378378378377</v>
      </c>
      <c r="P8" s="15">
        <f t="shared" si="0"/>
        <v>0.41666666666666669</v>
      </c>
      <c r="Q8" s="15">
        <f t="shared" si="0"/>
        <v>1.8032786885245902</v>
      </c>
      <c r="R8" s="15">
        <f t="shared" si="0"/>
        <v>0.83838383838383834</v>
      </c>
      <c r="S8" s="15">
        <f t="shared" si="0"/>
        <v>0.80808080808080807</v>
      </c>
      <c r="T8" s="15">
        <f t="shared" si="0"/>
        <v>1.625</v>
      </c>
      <c r="U8" s="15">
        <f t="shared" si="0"/>
        <v>1.3513513513513513</v>
      </c>
      <c r="V8" s="15" t="e">
        <f t="shared" si="0"/>
        <v>#DIV/0!</v>
      </c>
      <c r="W8" s="15" t="e">
        <f t="shared" si="0"/>
        <v>#DIV/0!</v>
      </c>
      <c r="X8" s="15" t="e">
        <f t="shared" si="0"/>
        <v>#DIV/0!</v>
      </c>
      <c r="Y8" s="15" t="e">
        <f t="shared" si="0"/>
        <v>#DIV/0!</v>
      </c>
      <c r="Z8" s="15" t="e">
        <f t="shared" si="0"/>
        <v>#DIV/0!</v>
      </c>
      <c r="AA8" s="15" t="e">
        <f t="shared" si="0"/>
        <v>#DIV/0!</v>
      </c>
      <c r="AB8" s="15" t="e">
        <f t="shared" si="0"/>
        <v>#DIV/0!</v>
      </c>
      <c r="AC8" s="15" t="e">
        <f t="shared" si="0"/>
        <v>#DIV/0!</v>
      </c>
      <c r="AD8" s="15" t="e">
        <f t="shared" si="0"/>
        <v>#DIV/0!</v>
      </c>
      <c r="AE8" s="15" t="e">
        <f t="shared" si="0"/>
        <v>#DIV/0!</v>
      </c>
      <c r="AF8" s="15" t="e">
        <f t="shared" si="0"/>
        <v>#DIV/0!</v>
      </c>
      <c r="AG8" s="15" t="e">
        <f t="shared" si="0"/>
        <v>#DIV/0!</v>
      </c>
      <c r="AH8" s="15"/>
    </row>
    <row r="9" spans="1:34" ht="20.25" customHeight="1">
      <c r="A9" s="77" t="s">
        <v>24</v>
      </c>
      <c r="B9" s="78" t="s">
        <v>25</v>
      </c>
      <c r="C9" s="78"/>
      <c r="D9" s="78"/>
      <c r="E9" s="79" t="s">
        <v>26</v>
      </c>
      <c r="F9" s="79"/>
      <c r="G9" s="79"/>
      <c r="H9" s="79"/>
      <c r="I9" s="79"/>
      <c r="J9" s="79"/>
      <c r="K9" s="79"/>
      <c r="L9" s="79"/>
      <c r="M9" s="79"/>
      <c r="N9" s="16">
        <v>43864</v>
      </c>
      <c r="O9" s="17">
        <v>43893</v>
      </c>
      <c r="P9" s="17">
        <v>43934</v>
      </c>
      <c r="Q9" s="17">
        <v>43955</v>
      </c>
      <c r="R9" s="17">
        <v>43983</v>
      </c>
      <c r="S9" s="17">
        <v>44014</v>
      </c>
      <c r="T9" s="17">
        <v>44046</v>
      </c>
      <c r="U9" s="17">
        <v>44075</v>
      </c>
      <c r="V9" s="17"/>
      <c r="W9" s="17"/>
      <c r="X9" s="18"/>
      <c r="Y9" s="19"/>
      <c r="Z9" s="19"/>
      <c r="AA9" s="19"/>
      <c r="AB9" s="19"/>
      <c r="AC9" s="19"/>
      <c r="AD9" s="19"/>
      <c r="AE9" s="19"/>
      <c r="AF9" s="19"/>
      <c r="AG9" s="19"/>
      <c r="AH9" s="20"/>
    </row>
    <row r="10" spans="1:34" ht="36.75" customHeight="1">
      <c r="A10" s="77"/>
      <c r="B10" s="11">
        <v>5</v>
      </c>
      <c r="C10" s="12" t="s">
        <v>27</v>
      </c>
      <c r="D10" s="13" t="s">
        <v>28</v>
      </c>
      <c r="E10" s="51" t="s">
        <v>14</v>
      </c>
      <c r="F10" s="54">
        <v>45</v>
      </c>
      <c r="G10" s="57">
        <f>M10</f>
        <v>30</v>
      </c>
      <c r="H10" s="57" t="s">
        <v>15</v>
      </c>
      <c r="I10" s="57" t="s">
        <v>16</v>
      </c>
      <c r="J10" s="57" t="s">
        <v>15</v>
      </c>
      <c r="K10" s="57">
        <f>F10</f>
        <v>45</v>
      </c>
      <c r="L10" s="62" t="s">
        <v>17</v>
      </c>
      <c r="M10" s="65">
        <v>30</v>
      </c>
      <c r="N10" s="21">
        <f t="shared" ref="N10:AG10" si="1">N9-N11</f>
        <v>228</v>
      </c>
      <c r="O10" s="21">
        <f t="shared" si="1"/>
        <v>174</v>
      </c>
      <c r="P10" s="21">
        <f t="shared" si="1"/>
        <v>164</v>
      </c>
      <c r="Q10" s="21">
        <f t="shared" si="1"/>
        <v>110</v>
      </c>
      <c r="R10" s="21">
        <f t="shared" si="1"/>
        <v>130</v>
      </c>
      <c r="S10" s="21">
        <f t="shared" si="1"/>
        <v>161</v>
      </c>
      <c r="T10" s="21">
        <f t="shared" si="1"/>
        <v>112</v>
      </c>
      <c r="U10" s="21">
        <f t="shared" si="1"/>
        <v>141</v>
      </c>
      <c r="V10" s="21">
        <f t="shared" si="1"/>
        <v>0</v>
      </c>
      <c r="W10" s="21">
        <f t="shared" si="1"/>
        <v>0</v>
      </c>
      <c r="X10" s="21">
        <f t="shared" si="1"/>
        <v>0</v>
      </c>
      <c r="Y10" s="21">
        <f t="shared" si="1"/>
        <v>0</v>
      </c>
      <c r="Z10" s="21">
        <f t="shared" si="1"/>
        <v>0</v>
      </c>
      <c r="AA10" s="21">
        <f t="shared" si="1"/>
        <v>0</v>
      </c>
      <c r="AB10" s="21">
        <f t="shared" si="1"/>
        <v>0</v>
      </c>
      <c r="AC10" s="21">
        <f t="shared" si="1"/>
        <v>0</v>
      </c>
      <c r="AD10" s="21">
        <f t="shared" si="1"/>
        <v>0</v>
      </c>
      <c r="AE10" s="21">
        <f t="shared" si="1"/>
        <v>0</v>
      </c>
      <c r="AF10" s="21">
        <f t="shared" si="1"/>
        <v>0</v>
      </c>
      <c r="AG10" s="21">
        <f t="shared" si="1"/>
        <v>0</v>
      </c>
      <c r="AH10" s="21"/>
    </row>
    <row r="11" spans="1:34" ht="20.25" customHeight="1">
      <c r="A11" s="77"/>
      <c r="B11" s="11"/>
      <c r="C11" s="12"/>
      <c r="D11" s="13"/>
      <c r="E11" s="79" t="s">
        <v>29</v>
      </c>
      <c r="F11" s="79"/>
      <c r="G11" s="79"/>
      <c r="H11" s="79"/>
      <c r="I11" s="79"/>
      <c r="J11" s="79"/>
      <c r="K11" s="79"/>
      <c r="L11" s="79"/>
      <c r="M11" s="79"/>
      <c r="N11" s="22">
        <v>43636</v>
      </c>
      <c r="O11" s="22">
        <v>43719</v>
      </c>
      <c r="P11" s="22">
        <v>43770</v>
      </c>
      <c r="Q11" s="17">
        <v>43845</v>
      </c>
      <c r="R11" s="16">
        <v>43853</v>
      </c>
      <c r="S11" s="17">
        <v>43853</v>
      </c>
      <c r="T11" s="17">
        <v>43934</v>
      </c>
      <c r="U11" s="17">
        <v>43934</v>
      </c>
      <c r="V11" s="17"/>
      <c r="W11" s="17"/>
      <c r="X11" s="23"/>
      <c r="Y11" s="23"/>
      <c r="Z11" s="19"/>
      <c r="AA11" s="19"/>
      <c r="AB11" s="19"/>
      <c r="AC11" s="19"/>
      <c r="AD11" s="19"/>
      <c r="AE11" s="19"/>
      <c r="AF11" s="19"/>
      <c r="AG11" s="19"/>
      <c r="AH11" s="24"/>
    </row>
    <row r="12" spans="1:34" ht="36.75" customHeight="1">
      <c r="A12" s="77"/>
      <c r="B12" s="11">
        <v>6</v>
      </c>
      <c r="C12" s="12" t="s">
        <v>30</v>
      </c>
      <c r="D12" s="13" t="s">
        <v>31</v>
      </c>
      <c r="E12" s="51" t="s">
        <v>14</v>
      </c>
      <c r="F12" s="54">
        <v>10</v>
      </c>
      <c r="G12" s="57">
        <f>M12</f>
        <v>7</v>
      </c>
      <c r="H12" s="57" t="s">
        <v>15</v>
      </c>
      <c r="I12" s="57" t="s">
        <v>16</v>
      </c>
      <c r="J12" s="57" t="s">
        <v>15</v>
      </c>
      <c r="K12" s="57">
        <f>F12</f>
        <v>10</v>
      </c>
      <c r="L12" s="62" t="s">
        <v>17</v>
      </c>
      <c r="M12" s="65">
        <v>7</v>
      </c>
      <c r="N12" s="21">
        <f t="shared" ref="N12:AD12" si="2">N9-N13</f>
        <v>0</v>
      </c>
      <c r="O12" s="21">
        <f t="shared" si="2"/>
        <v>0</v>
      </c>
      <c r="P12" s="21">
        <f t="shared" si="2"/>
        <v>0</v>
      </c>
      <c r="Q12" s="21">
        <f t="shared" si="2"/>
        <v>0</v>
      </c>
      <c r="R12" s="21">
        <f t="shared" si="2"/>
        <v>0</v>
      </c>
      <c r="S12" s="21">
        <f t="shared" si="2"/>
        <v>0</v>
      </c>
      <c r="T12" s="21">
        <f t="shared" si="2"/>
        <v>0</v>
      </c>
      <c r="U12" s="21">
        <f t="shared" si="2"/>
        <v>0</v>
      </c>
      <c r="V12" s="21">
        <f t="shared" si="2"/>
        <v>0</v>
      </c>
      <c r="W12" s="21">
        <f t="shared" si="2"/>
        <v>0</v>
      </c>
      <c r="X12" s="21">
        <f t="shared" si="2"/>
        <v>0</v>
      </c>
      <c r="Y12" s="21">
        <f t="shared" si="2"/>
        <v>0</v>
      </c>
      <c r="Z12" s="21">
        <f t="shared" si="2"/>
        <v>0</v>
      </c>
      <c r="AA12" s="21">
        <f t="shared" si="2"/>
        <v>0</v>
      </c>
      <c r="AB12" s="21">
        <f t="shared" si="2"/>
        <v>0</v>
      </c>
      <c r="AC12" s="21">
        <f t="shared" si="2"/>
        <v>0</v>
      </c>
      <c r="AD12" s="21">
        <f t="shared" si="2"/>
        <v>0</v>
      </c>
      <c r="AE12" s="21">
        <v>0</v>
      </c>
      <c r="AF12" s="21">
        <f>AF9-AF13</f>
        <v>0</v>
      </c>
      <c r="AG12" s="21">
        <f>AG9-AG13</f>
        <v>0</v>
      </c>
      <c r="AH12" s="21"/>
    </row>
    <row r="13" spans="1:34" ht="21" customHeight="1">
      <c r="A13" s="77"/>
      <c r="B13" s="11"/>
      <c r="C13" s="12"/>
      <c r="D13" s="13"/>
      <c r="E13" s="79" t="s">
        <v>32</v>
      </c>
      <c r="F13" s="79"/>
      <c r="G13" s="79"/>
      <c r="H13" s="79"/>
      <c r="I13" s="79"/>
      <c r="J13" s="79"/>
      <c r="K13" s="79"/>
      <c r="L13" s="79"/>
      <c r="M13" s="79"/>
      <c r="N13" s="25">
        <v>43864</v>
      </c>
      <c r="O13" s="25">
        <v>43893</v>
      </c>
      <c r="P13" s="25">
        <v>43934</v>
      </c>
      <c r="Q13" s="25">
        <v>43955</v>
      </c>
      <c r="R13" s="18">
        <v>43983</v>
      </c>
      <c r="S13" s="18">
        <v>44014</v>
      </c>
      <c r="T13" s="18">
        <v>44046</v>
      </c>
      <c r="U13" s="18">
        <v>44075</v>
      </c>
      <c r="V13" s="18"/>
      <c r="W13" s="18"/>
      <c r="X13" s="18"/>
      <c r="Y13" s="18"/>
      <c r="Z13" s="19"/>
      <c r="AA13" s="19"/>
      <c r="AB13" s="19"/>
      <c r="AC13" s="19"/>
      <c r="AD13" s="19"/>
      <c r="AE13" s="19"/>
      <c r="AF13" s="19"/>
      <c r="AG13" s="19"/>
      <c r="AH13" s="24"/>
    </row>
    <row r="14" spans="1:34" ht="40.5" customHeight="1">
      <c r="A14" s="77"/>
      <c r="B14" s="11">
        <v>7</v>
      </c>
      <c r="C14" s="12" t="s">
        <v>33</v>
      </c>
      <c r="D14" s="13" t="s">
        <v>34</v>
      </c>
      <c r="E14" s="51" t="s">
        <v>14</v>
      </c>
      <c r="F14" s="54">
        <v>3</v>
      </c>
      <c r="G14" s="57">
        <f>M14</f>
        <v>1</v>
      </c>
      <c r="H14" s="57" t="s">
        <v>15</v>
      </c>
      <c r="I14" s="57" t="s">
        <v>16</v>
      </c>
      <c r="J14" s="57" t="s">
        <v>15</v>
      </c>
      <c r="K14" s="57">
        <f>F14</f>
        <v>3</v>
      </c>
      <c r="L14" s="62" t="s">
        <v>17</v>
      </c>
      <c r="M14" s="65">
        <v>1</v>
      </c>
      <c r="N14" s="14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1:34" ht="36.75" customHeight="1">
      <c r="A15" s="77"/>
      <c r="B15" s="11">
        <v>8</v>
      </c>
      <c r="C15" s="12" t="s">
        <v>35</v>
      </c>
      <c r="D15" s="13" t="s">
        <v>36</v>
      </c>
      <c r="E15" s="51" t="s">
        <v>14</v>
      </c>
      <c r="F15" s="54">
        <v>30</v>
      </c>
      <c r="G15" s="57">
        <f>M15</f>
        <v>15</v>
      </c>
      <c r="H15" s="57" t="s">
        <v>15</v>
      </c>
      <c r="I15" s="57" t="s">
        <v>16</v>
      </c>
      <c r="J15" s="57" t="s">
        <v>15</v>
      </c>
      <c r="K15" s="57">
        <f>F15</f>
        <v>30</v>
      </c>
      <c r="L15" s="62" t="s">
        <v>17</v>
      </c>
      <c r="M15" s="65">
        <v>15</v>
      </c>
      <c r="N15" s="14">
        <v>0</v>
      </c>
      <c r="O15" s="26">
        <v>10</v>
      </c>
      <c r="P15" s="26">
        <v>15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ht="39.75" customHeight="1">
      <c r="A16" s="77"/>
      <c r="B16" s="11">
        <v>9</v>
      </c>
      <c r="C16" s="12" t="s">
        <v>37</v>
      </c>
      <c r="D16" s="13" t="s">
        <v>38</v>
      </c>
      <c r="E16" s="51" t="s">
        <v>14</v>
      </c>
      <c r="F16" s="54">
        <v>21</v>
      </c>
      <c r="G16" s="57">
        <f>M16</f>
        <v>14</v>
      </c>
      <c r="H16" s="57" t="s">
        <v>17</v>
      </c>
      <c r="I16" s="57" t="s">
        <v>16</v>
      </c>
      <c r="J16" s="57" t="s">
        <v>15</v>
      </c>
      <c r="K16" s="57">
        <f>F16</f>
        <v>21</v>
      </c>
      <c r="L16" s="62" t="s">
        <v>17</v>
      </c>
      <c r="M16" s="65">
        <v>14</v>
      </c>
      <c r="N16" s="26">
        <f t="shared" ref="N16:AG16" si="3">N9-N17</f>
        <v>18</v>
      </c>
      <c r="O16" s="26">
        <f t="shared" si="3"/>
        <v>33</v>
      </c>
      <c r="P16" s="26">
        <f t="shared" si="3"/>
        <v>74</v>
      </c>
      <c r="Q16" s="26">
        <f t="shared" si="3"/>
        <v>17</v>
      </c>
      <c r="R16" s="26">
        <f t="shared" si="3"/>
        <v>33</v>
      </c>
      <c r="S16" s="26">
        <f t="shared" si="3"/>
        <v>64</v>
      </c>
      <c r="T16" s="26">
        <f t="shared" si="3"/>
        <v>34</v>
      </c>
      <c r="U16" s="26">
        <f t="shared" si="3"/>
        <v>33</v>
      </c>
      <c r="V16" s="26">
        <f t="shared" si="3"/>
        <v>0</v>
      </c>
      <c r="W16" s="26">
        <f t="shared" si="3"/>
        <v>0</v>
      </c>
      <c r="X16" s="26">
        <f t="shared" si="3"/>
        <v>0</v>
      </c>
      <c r="Y16" s="26">
        <f t="shared" si="3"/>
        <v>0</v>
      </c>
      <c r="Z16" s="26">
        <f t="shared" si="3"/>
        <v>0</v>
      </c>
      <c r="AA16" s="26">
        <f t="shared" si="3"/>
        <v>0</v>
      </c>
      <c r="AB16" s="26">
        <f t="shared" si="3"/>
        <v>0</v>
      </c>
      <c r="AC16" s="26">
        <f t="shared" si="3"/>
        <v>0</v>
      </c>
      <c r="AD16" s="26">
        <f t="shared" si="3"/>
        <v>0</v>
      </c>
      <c r="AE16" s="26">
        <f t="shared" si="3"/>
        <v>0</v>
      </c>
      <c r="AF16" s="26">
        <f t="shared" si="3"/>
        <v>0</v>
      </c>
      <c r="AG16" s="26">
        <f t="shared" si="3"/>
        <v>0</v>
      </c>
      <c r="AH16" s="26"/>
    </row>
    <row r="17" spans="1:34" ht="20.25" customHeight="1">
      <c r="A17" s="77"/>
      <c r="B17" s="11"/>
      <c r="C17" s="12"/>
      <c r="D17" s="13"/>
      <c r="E17" s="79" t="s">
        <v>39</v>
      </c>
      <c r="F17" s="79"/>
      <c r="G17" s="79"/>
      <c r="H17" s="79"/>
      <c r="I17" s="79"/>
      <c r="J17" s="79"/>
      <c r="K17" s="79"/>
      <c r="L17" s="79"/>
      <c r="M17" s="79"/>
      <c r="N17" s="16">
        <v>43846</v>
      </c>
      <c r="O17" s="16">
        <v>43860</v>
      </c>
      <c r="P17" s="16">
        <v>43860</v>
      </c>
      <c r="Q17" s="16">
        <v>43938</v>
      </c>
      <c r="R17" s="17">
        <v>43950</v>
      </c>
      <c r="S17" s="17">
        <v>43950</v>
      </c>
      <c r="T17" s="17">
        <v>44012</v>
      </c>
      <c r="U17" s="17">
        <v>44042</v>
      </c>
      <c r="V17" s="17"/>
      <c r="W17" s="17"/>
      <c r="X17" s="17"/>
      <c r="Y17" s="17"/>
      <c r="Z17" s="19"/>
      <c r="AA17" s="19"/>
      <c r="AB17" s="19"/>
      <c r="AC17" s="19"/>
      <c r="AD17" s="19"/>
      <c r="AE17" s="19"/>
      <c r="AF17" s="19"/>
      <c r="AG17" s="19"/>
      <c r="AH17" s="26"/>
    </row>
    <row r="18" spans="1:34" ht="36.75" customHeight="1">
      <c r="A18" s="77"/>
      <c r="B18" s="11">
        <v>10</v>
      </c>
      <c r="C18" s="12" t="s">
        <v>40</v>
      </c>
      <c r="D18" s="13" t="s">
        <v>41</v>
      </c>
      <c r="E18" s="51" t="s">
        <v>14</v>
      </c>
      <c r="F18" s="54">
        <v>120</v>
      </c>
      <c r="G18" s="57">
        <f>M18</f>
        <v>60</v>
      </c>
      <c r="H18" s="57" t="s">
        <v>15</v>
      </c>
      <c r="I18" s="57" t="s">
        <v>16</v>
      </c>
      <c r="J18" s="57" t="s">
        <v>15</v>
      </c>
      <c r="K18" s="57">
        <f>F18</f>
        <v>120</v>
      </c>
      <c r="L18" s="62" t="s">
        <v>17</v>
      </c>
      <c r="M18" s="65">
        <v>60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7"/>
    </row>
    <row r="19" spans="1:34" ht="29.25" customHeight="1">
      <c r="A19" s="77" t="s">
        <v>42</v>
      </c>
      <c r="B19" s="11">
        <v>11</v>
      </c>
      <c r="C19" s="12" t="s">
        <v>43</v>
      </c>
      <c r="D19" s="13" t="s">
        <v>44</v>
      </c>
      <c r="E19" s="51" t="s">
        <v>14</v>
      </c>
      <c r="F19" s="54">
        <v>2844</v>
      </c>
      <c r="G19" s="57">
        <f>M19</f>
        <v>2328</v>
      </c>
      <c r="H19" s="57" t="s">
        <v>15</v>
      </c>
      <c r="I19" s="57" t="s">
        <v>16</v>
      </c>
      <c r="J19" s="57" t="s">
        <v>15</v>
      </c>
      <c r="K19" s="57">
        <f>F19</f>
        <v>2844</v>
      </c>
      <c r="L19" s="62" t="s">
        <v>17</v>
      </c>
      <c r="M19" s="65">
        <v>2328</v>
      </c>
      <c r="N19" s="28">
        <v>93</v>
      </c>
      <c r="O19" s="28">
        <v>110</v>
      </c>
      <c r="P19" s="28">
        <v>145</v>
      </c>
      <c r="Q19" s="28">
        <v>98</v>
      </c>
      <c r="R19" s="28">
        <v>115</v>
      </c>
      <c r="S19" s="28">
        <v>134</v>
      </c>
      <c r="T19" s="28">
        <v>112</v>
      </c>
      <c r="U19" s="28">
        <v>95</v>
      </c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34" ht="31.5" customHeight="1">
      <c r="A20" s="77"/>
      <c r="B20" s="29">
        <v>12</v>
      </c>
      <c r="C20" s="30" t="s">
        <v>45</v>
      </c>
      <c r="D20" s="31" t="s">
        <v>46</v>
      </c>
      <c r="E20" s="55" t="s">
        <v>17</v>
      </c>
      <c r="F20" s="56">
        <v>126</v>
      </c>
      <c r="G20" s="59">
        <f>F20</f>
        <v>126</v>
      </c>
      <c r="H20" s="59" t="s">
        <v>15</v>
      </c>
      <c r="I20" s="59" t="s">
        <v>16</v>
      </c>
      <c r="J20" s="59" t="s">
        <v>15</v>
      </c>
      <c r="K20" s="59">
        <f>M20</f>
        <v>132</v>
      </c>
      <c r="L20" s="66" t="s">
        <v>14</v>
      </c>
      <c r="M20" s="67">
        <v>132</v>
      </c>
      <c r="N20" s="28">
        <f>SUM(N21:N29)</f>
        <v>56</v>
      </c>
      <c r="O20" s="28">
        <f>SUM(O21:O29)</f>
        <v>58</v>
      </c>
      <c r="P20" s="28">
        <f t="shared" ref="P20:AG20" si="4">SUM(P21:P29)</f>
        <v>23</v>
      </c>
      <c r="Q20" s="28">
        <f t="shared" si="4"/>
        <v>110</v>
      </c>
      <c r="R20" s="28">
        <f t="shared" si="4"/>
        <v>83</v>
      </c>
      <c r="S20" s="28">
        <f t="shared" si="4"/>
        <v>74</v>
      </c>
      <c r="T20" s="28">
        <f t="shared" si="4"/>
        <v>75</v>
      </c>
      <c r="U20" s="28">
        <f t="shared" si="4"/>
        <v>96</v>
      </c>
      <c r="V20" s="28">
        <f t="shared" si="4"/>
        <v>0</v>
      </c>
      <c r="W20" s="28">
        <f t="shared" si="4"/>
        <v>0</v>
      </c>
      <c r="X20" s="28">
        <f t="shared" si="4"/>
        <v>0</v>
      </c>
      <c r="Y20" s="28">
        <f t="shared" si="4"/>
        <v>0</v>
      </c>
      <c r="Z20" s="28">
        <f t="shared" si="4"/>
        <v>0</v>
      </c>
      <c r="AA20" s="28">
        <f t="shared" si="4"/>
        <v>0</v>
      </c>
      <c r="AB20" s="28">
        <f t="shared" si="4"/>
        <v>0</v>
      </c>
      <c r="AC20" s="28">
        <f t="shared" si="4"/>
        <v>0</v>
      </c>
      <c r="AD20" s="28">
        <f t="shared" si="4"/>
        <v>0</v>
      </c>
      <c r="AE20" s="28">
        <f t="shared" si="4"/>
        <v>0</v>
      </c>
      <c r="AF20" s="28">
        <f t="shared" si="4"/>
        <v>0</v>
      </c>
      <c r="AG20" s="28">
        <f t="shared" si="4"/>
        <v>0</v>
      </c>
      <c r="AH20" s="32"/>
    </row>
    <row r="21" spans="1:34" ht="19.5" hidden="1" customHeight="1">
      <c r="A21" s="77"/>
      <c r="B21" s="11"/>
      <c r="C21" s="33"/>
      <c r="D21" s="33"/>
      <c r="E21" s="34"/>
      <c r="F21" s="80" t="s">
        <v>47</v>
      </c>
      <c r="G21" s="80"/>
      <c r="H21" s="80"/>
      <c r="I21" s="80"/>
      <c r="J21" s="80"/>
      <c r="K21" s="80"/>
      <c r="L21" s="80"/>
      <c r="M21" s="80"/>
      <c r="N21" s="35"/>
      <c r="O21" s="36"/>
      <c r="P21" s="36"/>
      <c r="Q21" s="35"/>
      <c r="R21" s="36"/>
      <c r="S21" s="36"/>
      <c r="T21" s="35"/>
      <c r="U21" s="36"/>
      <c r="V21" s="36"/>
      <c r="W21" s="35"/>
      <c r="X21" s="36"/>
      <c r="Y21" s="36"/>
      <c r="Z21" s="35"/>
      <c r="AA21" s="36"/>
      <c r="AB21" s="36"/>
      <c r="AC21" s="35"/>
      <c r="AD21" s="36"/>
      <c r="AE21" s="36"/>
      <c r="AF21" s="36"/>
      <c r="AG21" s="35"/>
      <c r="AH21" s="20"/>
    </row>
    <row r="22" spans="1:34" ht="19.5" customHeight="1">
      <c r="A22" s="77"/>
      <c r="B22" s="11"/>
      <c r="C22" s="33"/>
      <c r="D22" s="33"/>
      <c r="E22" s="81" t="s">
        <v>48</v>
      </c>
      <c r="F22" s="82" t="s">
        <v>49</v>
      </c>
      <c r="G22" s="82"/>
      <c r="H22" s="82"/>
      <c r="I22" s="82"/>
      <c r="J22" s="82"/>
      <c r="K22" s="82"/>
      <c r="L22" s="82"/>
      <c r="M22" s="82"/>
      <c r="N22" s="21">
        <v>12</v>
      </c>
      <c r="O22" s="28">
        <v>14</v>
      </c>
      <c r="P22" s="28">
        <v>8</v>
      </c>
      <c r="Q22" s="21">
        <v>18</v>
      </c>
      <c r="R22" s="28">
        <v>11</v>
      </c>
      <c r="S22" s="28">
        <v>12</v>
      </c>
      <c r="T22" s="21">
        <v>14</v>
      </c>
      <c r="U22" s="28">
        <v>14</v>
      </c>
      <c r="V22" s="28">
        <v>0</v>
      </c>
      <c r="W22" s="21">
        <v>0</v>
      </c>
      <c r="X22" s="28">
        <v>0</v>
      </c>
      <c r="Y22" s="28">
        <v>0</v>
      </c>
      <c r="Z22" s="21"/>
      <c r="AA22" s="28"/>
      <c r="AB22" s="28"/>
      <c r="AC22" s="21"/>
      <c r="AD22" s="28"/>
      <c r="AE22" s="28"/>
      <c r="AF22" s="28"/>
      <c r="AG22" s="21"/>
      <c r="AH22" s="20"/>
    </row>
    <row r="23" spans="1:34" ht="19.5" customHeight="1">
      <c r="A23" s="77"/>
      <c r="B23" s="11"/>
      <c r="C23" s="33"/>
      <c r="D23" s="33"/>
      <c r="E23" s="81"/>
      <c r="F23" s="82" t="s">
        <v>50</v>
      </c>
      <c r="G23" s="82"/>
      <c r="H23" s="82"/>
      <c r="I23" s="82"/>
      <c r="J23" s="82"/>
      <c r="K23" s="82"/>
      <c r="L23" s="82"/>
      <c r="M23" s="82"/>
      <c r="N23" s="21">
        <v>11</v>
      </c>
      <c r="O23" s="28">
        <v>11</v>
      </c>
      <c r="P23" s="28">
        <v>7</v>
      </c>
      <c r="Q23" s="21">
        <v>20</v>
      </c>
      <c r="R23" s="28">
        <v>11</v>
      </c>
      <c r="S23" s="28">
        <v>13</v>
      </c>
      <c r="T23" s="21">
        <v>14</v>
      </c>
      <c r="U23" s="28">
        <v>14</v>
      </c>
      <c r="V23" s="28">
        <v>0</v>
      </c>
      <c r="W23" s="21">
        <v>0</v>
      </c>
      <c r="X23" s="28">
        <v>0</v>
      </c>
      <c r="Y23" s="28">
        <v>0</v>
      </c>
      <c r="Z23" s="21"/>
      <c r="AA23" s="28"/>
      <c r="AB23" s="28"/>
      <c r="AC23" s="21"/>
      <c r="AD23" s="28"/>
      <c r="AE23" s="28"/>
      <c r="AF23" s="28"/>
      <c r="AG23" s="21"/>
      <c r="AH23" s="20"/>
    </row>
    <row r="24" spans="1:34" ht="19.5" hidden="1" customHeight="1">
      <c r="A24" s="77"/>
      <c r="B24" s="11"/>
      <c r="C24" s="33"/>
      <c r="D24" s="33"/>
      <c r="E24" s="81"/>
      <c r="F24" s="80" t="s">
        <v>51</v>
      </c>
      <c r="G24" s="80"/>
      <c r="H24" s="80"/>
      <c r="I24" s="80"/>
      <c r="J24" s="80"/>
      <c r="K24" s="80"/>
      <c r="L24" s="80"/>
      <c r="M24" s="80"/>
      <c r="N24" s="35"/>
      <c r="O24" s="36"/>
      <c r="P24" s="36"/>
      <c r="Q24" s="35"/>
      <c r="R24" s="28"/>
      <c r="S24" s="36"/>
      <c r="T24" s="35"/>
      <c r="U24" s="36"/>
      <c r="V24" s="36"/>
      <c r="W24" s="35"/>
      <c r="X24" s="36"/>
      <c r="Y24" s="36"/>
      <c r="Z24" s="35"/>
      <c r="AA24" s="36"/>
      <c r="AB24" s="36"/>
      <c r="AC24" s="35"/>
      <c r="AD24" s="36"/>
      <c r="AE24" s="36"/>
      <c r="AF24" s="36"/>
      <c r="AG24" s="35"/>
      <c r="AH24" s="20"/>
    </row>
    <row r="25" spans="1:34" ht="19.5" hidden="1" customHeight="1">
      <c r="A25" s="77"/>
      <c r="B25" s="11"/>
      <c r="C25" s="33"/>
      <c r="D25" s="33"/>
      <c r="E25" s="81"/>
      <c r="F25" s="80" t="s">
        <v>52</v>
      </c>
      <c r="G25" s="80"/>
      <c r="H25" s="80"/>
      <c r="I25" s="80"/>
      <c r="J25" s="80"/>
      <c r="K25" s="80"/>
      <c r="L25" s="80"/>
      <c r="M25" s="80"/>
      <c r="N25" s="35"/>
      <c r="O25" s="36"/>
      <c r="P25" s="36"/>
      <c r="Q25" s="35"/>
      <c r="R25" s="36"/>
      <c r="S25" s="36"/>
      <c r="T25" s="35"/>
      <c r="U25" s="36"/>
      <c r="V25" s="36"/>
      <c r="W25" s="35"/>
      <c r="X25" s="36"/>
      <c r="Y25" s="36"/>
      <c r="Z25" s="35"/>
      <c r="AA25" s="36"/>
      <c r="AB25" s="36"/>
      <c r="AC25" s="35"/>
      <c r="AD25" s="36"/>
      <c r="AE25" s="36"/>
      <c r="AF25" s="36"/>
      <c r="AG25" s="35"/>
      <c r="AH25" s="20"/>
    </row>
    <row r="26" spans="1:34" ht="19.5" customHeight="1">
      <c r="A26" s="77"/>
      <c r="B26" s="11"/>
      <c r="C26" s="33"/>
      <c r="D26" s="33"/>
      <c r="E26" s="81"/>
      <c r="F26" s="82" t="s">
        <v>53</v>
      </c>
      <c r="G26" s="82"/>
      <c r="H26" s="82"/>
      <c r="I26" s="82"/>
      <c r="J26" s="82"/>
      <c r="K26" s="82"/>
      <c r="L26" s="82"/>
      <c r="M26" s="82"/>
      <c r="N26" s="21">
        <v>11</v>
      </c>
      <c r="O26" s="28">
        <v>14</v>
      </c>
      <c r="P26" s="28">
        <v>8</v>
      </c>
      <c r="Q26" s="21">
        <v>18</v>
      </c>
      <c r="R26" s="28">
        <v>11</v>
      </c>
      <c r="S26" s="28">
        <v>12</v>
      </c>
      <c r="T26" s="21">
        <v>14</v>
      </c>
      <c r="U26" s="28">
        <v>14</v>
      </c>
      <c r="V26" s="28">
        <v>0</v>
      </c>
      <c r="W26" s="21">
        <v>0</v>
      </c>
      <c r="X26" s="28">
        <v>0</v>
      </c>
      <c r="Y26" s="28">
        <v>0</v>
      </c>
      <c r="Z26" s="21"/>
      <c r="AA26" s="28"/>
      <c r="AB26" s="28"/>
      <c r="AC26" s="21"/>
      <c r="AD26" s="28"/>
      <c r="AE26" s="28"/>
      <c r="AF26" s="28"/>
      <c r="AG26" s="21"/>
      <c r="AH26" s="20"/>
    </row>
    <row r="27" spans="1:34" ht="19.5" customHeight="1">
      <c r="A27" s="77"/>
      <c r="B27" s="11"/>
      <c r="C27" s="33"/>
      <c r="D27" s="33"/>
      <c r="E27" s="81" t="s">
        <v>54</v>
      </c>
      <c r="F27" s="82" t="s">
        <v>55</v>
      </c>
      <c r="G27" s="82"/>
      <c r="H27" s="82"/>
      <c r="I27" s="82"/>
      <c r="J27" s="82"/>
      <c r="K27" s="82"/>
      <c r="L27" s="82"/>
      <c r="M27" s="82"/>
      <c r="N27" s="21">
        <v>11</v>
      </c>
      <c r="O27" s="28">
        <v>7</v>
      </c>
      <c r="P27" s="28">
        <v>0</v>
      </c>
      <c r="Q27" s="21">
        <v>19</v>
      </c>
      <c r="R27" s="28">
        <v>19</v>
      </c>
      <c r="S27" s="28">
        <v>14</v>
      </c>
      <c r="T27" s="21">
        <v>16</v>
      </c>
      <c r="U27" s="28">
        <v>20</v>
      </c>
      <c r="V27" s="28">
        <v>0</v>
      </c>
      <c r="W27" s="21">
        <v>0</v>
      </c>
      <c r="X27" s="28">
        <v>0</v>
      </c>
      <c r="Y27" s="28">
        <v>0</v>
      </c>
      <c r="Z27" s="21"/>
      <c r="AA27" s="28"/>
      <c r="AB27" s="28"/>
      <c r="AC27" s="21"/>
      <c r="AD27" s="28"/>
      <c r="AE27" s="28"/>
      <c r="AF27" s="28"/>
      <c r="AG27" s="21"/>
      <c r="AH27" s="20"/>
    </row>
    <row r="28" spans="1:34" ht="19.5" customHeight="1">
      <c r="A28" s="77"/>
      <c r="B28" s="11"/>
      <c r="C28" s="33"/>
      <c r="D28" s="33"/>
      <c r="E28" s="81"/>
      <c r="F28" s="82" t="s">
        <v>56</v>
      </c>
      <c r="G28" s="82"/>
      <c r="H28" s="82"/>
      <c r="I28" s="82"/>
      <c r="J28" s="82"/>
      <c r="K28" s="82"/>
      <c r="L28" s="82"/>
      <c r="M28" s="82"/>
      <c r="N28" s="21">
        <v>9</v>
      </c>
      <c r="O28" s="28">
        <v>6</v>
      </c>
      <c r="P28" s="28">
        <v>0</v>
      </c>
      <c r="Q28" s="21">
        <v>17</v>
      </c>
      <c r="R28" s="28">
        <v>16</v>
      </c>
      <c r="S28" s="28">
        <v>14</v>
      </c>
      <c r="T28" s="21">
        <v>14</v>
      </c>
      <c r="U28" s="28">
        <v>18</v>
      </c>
      <c r="V28" s="28">
        <v>0</v>
      </c>
      <c r="W28" s="21">
        <v>0</v>
      </c>
      <c r="X28" s="28">
        <v>0</v>
      </c>
      <c r="Y28" s="28">
        <v>0</v>
      </c>
      <c r="Z28" s="21"/>
      <c r="AA28" s="28"/>
      <c r="AB28" s="28"/>
      <c r="AC28" s="21"/>
      <c r="AD28" s="28"/>
      <c r="AE28" s="28"/>
      <c r="AF28" s="28"/>
      <c r="AG28" s="21"/>
      <c r="AH28" s="20"/>
    </row>
    <row r="29" spans="1:34" ht="19.5" customHeight="1">
      <c r="A29" s="77"/>
      <c r="B29" s="11"/>
      <c r="C29" s="33"/>
      <c r="D29" s="33"/>
      <c r="E29" s="81"/>
      <c r="F29" s="82" t="s">
        <v>57</v>
      </c>
      <c r="G29" s="82"/>
      <c r="H29" s="82"/>
      <c r="I29" s="82"/>
      <c r="J29" s="82"/>
      <c r="K29" s="82"/>
      <c r="L29" s="82"/>
      <c r="M29" s="82"/>
      <c r="N29" s="21">
        <v>2</v>
      </c>
      <c r="O29" s="28">
        <v>6</v>
      </c>
      <c r="P29" s="28">
        <v>0</v>
      </c>
      <c r="Q29" s="21">
        <v>18</v>
      </c>
      <c r="R29" s="28">
        <v>15</v>
      </c>
      <c r="S29" s="28">
        <v>9</v>
      </c>
      <c r="T29" s="21">
        <v>3</v>
      </c>
      <c r="U29" s="28">
        <v>16</v>
      </c>
      <c r="V29" s="28">
        <v>0</v>
      </c>
      <c r="W29" s="21">
        <v>0</v>
      </c>
      <c r="X29" s="28">
        <v>0</v>
      </c>
      <c r="Y29" s="28">
        <v>0</v>
      </c>
      <c r="Z29" s="21"/>
      <c r="AA29" s="28"/>
      <c r="AB29" s="28"/>
      <c r="AC29" s="21"/>
      <c r="AD29" s="28"/>
      <c r="AE29" s="28"/>
      <c r="AF29" s="28"/>
      <c r="AG29" s="21"/>
      <c r="AH29" s="20"/>
    </row>
    <row r="30" spans="1:34" s="2" customFormat="1" ht="22.8">
      <c r="A30" s="77"/>
      <c r="B30" s="37">
        <v>13</v>
      </c>
      <c r="C30" s="38" t="s">
        <v>58</v>
      </c>
      <c r="D30" s="39" t="s">
        <v>59</v>
      </c>
      <c r="E30" s="51" t="s">
        <v>17</v>
      </c>
      <c r="F30" s="53">
        <v>0.95</v>
      </c>
      <c r="G30" s="60">
        <f>F30</f>
        <v>0.95</v>
      </c>
      <c r="H30" s="61" t="s">
        <v>15</v>
      </c>
      <c r="I30" s="61" t="s">
        <v>16</v>
      </c>
      <c r="J30" s="61" t="s">
        <v>15</v>
      </c>
      <c r="K30" s="60">
        <f>M30</f>
        <v>1</v>
      </c>
      <c r="L30" s="63" t="s">
        <v>14</v>
      </c>
      <c r="M30" s="64">
        <v>1</v>
      </c>
      <c r="N30" s="40">
        <f t="shared" ref="N30:AG30" si="5">AVERAGEIF(N31:N36,"&lt;&gt;0",N31:N36)</f>
        <v>0.39071895424836595</v>
      </c>
      <c r="O30" s="40">
        <f t="shared" si="5"/>
        <v>0.38666666666666671</v>
      </c>
      <c r="P30" s="40">
        <f t="shared" si="5"/>
        <v>0.27878787878787875</v>
      </c>
      <c r="Q30" s="40">
        <f t="shared" si="5"/>
        <v>0.86274509803921562</v>
      </c>
      <c r="R30" s="40">
        <f t="shared" si="5"/>
        <v>0.56740740740740747</v>
      </c>
      <c r="S30" s="40">
        <f t="shared" si="5"/>
        <v>0.44848484848484843</v>
      </c>
      <c r="T30" s="40">
        <f t="shared" si="5"/>
        <v>0.49465240641711228</v>
      </c>
      <c r="U30" s="40">
        <f t="shared" si="5"/>
        <v>0.64</v>
      </c>
      <c r="V30" s="40" t="e">
        <f t="shared" si="5"/>
        <v>#DIV/0!</v>
      </c>
      <c r="W30" s="40" t="e">
        <f t="shared" si="5"/>
        <v>#DIV/0!</v>
      </c>
      <c r="X30" s="40" t="e">
        <f t="shared" si="5"/>
        <v>#DIV/0!</v>
      </c>
      <c r="Y30" s="40" t="e">
        <f t="shared" si="5"/>
        <v>#DIV/0!</v>
      </c>
      <c r="Z30" s="40" t="e">
        <f t="shared" si="5"/>
        <v>#DIV/0!</v>
      </c>
      <c r="AA30" s="40" t="e">
        <f t="shared" si="5"/>
        <v>#DIV/0!</v>
      </c>
      <c r="AB30" s="40" t="e">
        <f t="shared" si="5"/>
        <v>#DIV/0!</v>
      </c>
      <c r="AC30" s="40" t="e">
        <f t="shared" si="5"/>
        <v>#DIV/0!</v>
      </c>
      <c r="AD30" s="40" t="e">
        <f t="shared" si="5"/>
        <v>#DIV/0!</v>
      </c>
      <c r="AE30" s="40" t="e">
        <f t="shared" si="5"/>
        <v>#DIV/0!</v>
      </c>
      <c r="AF30" s="40" t="e">
        <f t="shared" si="5"/>
        <v>#DIV/0!</v>
      </c>
      <c r="AG30" s="40" t="e">
        <f t="shared" si="5"/>
        <v>#DIV/0!</v>
      </c>
      <c r="AH30" s="20"/>
    </row>
    <row r="31" spans="1:34" ht="13.95" customHeight="1">
      <c r="A31" s="77"/>
      <c r="B31" s="11"/>
      <c r="C31" s="41"/>
      <c r="D31" s="33"/>
      <c r="E31" s="42"/>
      <c r="F31" s="83" t="s">
        <v>60</v>
      </c>
      <c r="G31" s="83"/>
      <c r="H31" s="83"/>
      <c r="I31" s="83"/>
      <c r="J31" s="83"/>
      <c r="K31" s="83"/>
      <c r="L31" s="83"/>
      <c r="M31" s="83"/>
      <c r="N31" s="43">
        <f t="shared" ref="N31:AG31" si="6">(N22/($I$44*N44))</f>
        <v>0.48</v>
      </c>
      <c r="O31" s="43">
        <f t="shared" si="6"/>
        <v>0.56000000000000005</v>
      </c>
      <c r="P31" s="43">
        <f t="shared" si="6"/>
        <v>0.29090909090909089</v>
      </c>
      <c r="Q31" s="43">
        <f t="shared" si="6"/>
        <v>0.84705882352941175</v>
      </c>
      <c r="R31" s="43">
        <f t="shared" si="6"/>
        <v>0.44</v>
      </c>
      <c r="S31" s="43">
        <f t="shared" si="6"/>
        <v>0.43636363636363634</v>
      </c>
      <c r="T31" s="43">
        <f t="shared" si="6"/>
        <v>0.50909090909090904</v>
      </c>
      <c r="U31" s="43">
        <f t="shared" si="6"/>
        <v>0.56000000000000005</v>
      </c>
      <c r="V31" s="43">
        <f t="shared" si="6"/>
        <v>0</v>
      </c>
      <c r="W31" s="43">
        <f t="shared" si="6"/>
        <v>0</v>
      </c>
      <c r="X31" s="43">
        <f t="shared" si="6"/>
        <v>0</v>
      </c>
      <c r="Y31" s="43">
        <f t="shared" si="6"/>
        <v>0</v>
      </c>
      <c r="Z31" s="43" t="e">
        <f t="shared" si="6"/>
        <v>#DIV/0!</v>
      </c>
      <c r="AA31" s="43" t="e">
        <f t="shared" si="6"/>
        <v>#DIV/0!</v>
      </c>
      <c r="AB31" s="43" t="e">
        <f t="shared" si="6"/>
        <v>#DIV/0!</v>
      </c>
      <c r="AC31" s="43" t="e">
        <f t="shared" si="6"/>
        <v>#DIV/0!</v>
      </c>
      <c r="AD31" s="43" t="e">
        <f t="shared" si="6"/>
        <v>#DIV/0!</v>
      </c>
      <c r="AE31" s="43" t="e">
        <f t="shared" si="6"/>
        <v>#DIV/0!</v>
      </c>
      <c r="AF31" s="43" t="e">
        <f t="shared" si="6"/>
        <v>#DIV/0!</v>
      </c>
      <c r="AG31" s="43" t="e">
        <f t="shared" si="6"/>
        <v>#DIV/0!</v>
      </c>
      <c r="AH31" s="20"/>
    </row>
    <row r="32" spans="1:34" ht="13.95" customHeight="1">
      <c r="A32" s="77"/>
      <c r="B32" s="11"/>
      <c r="C32" s="41"/>
      <c r="D32" s="33"/>
      <c r="E32" s="42"/>
      <c r="F32" s="83" t="s">
        <v>61</v>
      </c>
      <c r="G32" s="83"/>
      <c r="H32" s="83"/>
      <c r="I32" s="83"/>
      <c r="J32" s="83"/>
      <c r="K32" s="83"/>
      <c r="L32" s="83"/>
      <c r="M32" s="83"/>
      <c r="N32" s="43">
        <f t="shared" ref="N32:AG32" si="7">(N23/($I$45*N45))</f>
        <v>0.44</v>
      </c>
      <c r="O32" s="43">
        <f t="shared" si="7"/>
        <v>0.44</v>
      </c>
      <c r="P32" s="43">
        <f t="shared" si="7"/>
        <v>0.25454545454545452</v>
      </c>
      <c r="Q32" s="43">
        <f t="shared" si="7"/>
        <v>0.94117647058823528</v>
      </c>
      <c r="R32" s="43">
        <f t="shared" si="7"/>
        <v>0.44</v>
      </c>
      <c r="S32" s="43">
        <f t="shared" si="7"/>
        <v>0.47272727272727272</v>
      </c>
      <c r="T32" s="43">
        <f t="shared" si="7"/>
        <v>0.50909090909090904</v>
      </c>
      <c r="U32" s="43">
        <f t="shared" si="7"/>
        <v>0.56000000000000005</v>
      </c>
      <c r="V32" s="43">
        <f t="shared" si="7"/>
        <v>0</v>
      </c>
      <c r="W32" s="43">
        <f t="shared" si="7"/>
        <v>0</v>
      </c>
      <c r="X32" s="43">
        <f t="shared" si="7"/>
        <v>0</v>
      </c>
      <c r="Y32" s="43">
        <f t="shared" si="7"/>
        <v>0</v>
      </c>
      <c r="Z32" s="43" t="e">
        <f t="shared" si="7"/>
        <v>#DIV/0!</v>
      </c>
      <c r="AA32" s="43" t="e">
        <f t="shared" si="7"/>
        <v>#DIV/0!</v>
      </c>
      <c r="AB32" s="43" t="e">
        <f t="shared" si="7"/>
        <v>#DIV/0!</v>
      </c>
      <c r="AC32" s="43" t="e">
        <f t="shared" si="7"/>
        <v>#DIV/0!</v>
      </c>
      <c r="AD32" s="43" t="e">
        <f t="shared" si="7"/>
        <v>#DIV/0!</v>
      </c>
      <c r="AE32" s="43" t="e">
        <f t="shared" si="7"/>
        <v>#DIV/0!</v>
      </c>
      <c r="AF32" s="43" t="e">
        <f t="shared" si="7"/>
        <v>#DIV/0!</v>
      </c>
      <c r="AG32" s="43" t="e">
        <f t="shared" si="7"/>
        <v>#DIV/0!</v>
      </c>
      <c r="AH32" s="20"/>
    </row>
    <row r="33" spans="1:34" ht="13.95" customHeight="1">
      <c r="A33" s="77"/>
      <c r="B33" s="11"/>
      <c r="C33" s="41"/>
      <c r="D33" s="33"/>
      <c r="E33" s="42"/>
      <c r="F33" s="83" t="s">
        <v>62</v>
      </c>
      <c r="G33" s="83"/>
      <c r="H33" s="83"/>
      <c r="I33" s="83"/>
      <c r="J33" s="83"/>
      <c r="K33" s="83"/>
      <c r="L33" s="83"/>
      <c r="M33" s="83"/>
      <c r="N33" s="43">
        <f t="shared" ref="N33:AG34" si="8">(N26/($I$46*N46))</f>
        <v>0.44</v>
      </c>
      <c r="O33" s="43">
        <f t="shared" si="8"/>
        <v>0.56000000000000005</v>
      </c>
      <c r="P33" s="43">
        <f t="shared" si="8"/>
        <v>0.29090909090909089</v>
      </c>
      <c r="Q33" s="43">
        <f t="shared" si="8"/>
        <v>0.84705882352941175</v>
      </c>
      <c r="R33" s="43">
        <f t="shared" si="8"/>
        <v>0.44</v>
      </c>
      <c r="S33" s="43">
        <f t="shared" si="8"/>
        <v>0.43636363636363634</v>
      </c>
      <c r="T33" s="43">
        <f t="shared" si="8"/>
        <v>0.50909090909090904</v>
      </c>
      <c r="U33" s="43">
        <f t="shared" si="8"/>
        <v>0.56000000000000005</v>
      </c>
      <c r="V33" s="43">
        <f t="shared" si="8"/>
        <v>0</v>
      </c>
      <c r="W33" s="43">
        <f t="shared" si="8"/>
        <v>0</v>
      </c>
      <c r="X33" s="43">
        <f t="shared" si="8"/>
        <v>0</v>
      </c>
      <c r="Y33" s="43">
        <f t="shared" si="8"/>
        <v>0</v>
      </c>
      <c r="Z33" s="43" t="e">
        <f t="shared" si="8"/>
        <v>#DIV/0!</v>
      </c>
      <c r="AA33" s="43" t="e">
        <f t="shared" si="8"/>
        <v>#DIV/0!</v>
      </c>
      <c r="AB33" s="43" t="e">
        <f t="shared" si="8"/>
        <v>#DIV/0!</v>
      </c>
      <c r="AC33" s="43" t="e">
        <f t="shared" si="8"/>
        <v>#DIV/0!</v>
      </c>
      <c r="AD33" s="43" t="e">
        <f t="shared" si="8"/>
        <v>#DIV/0!</v>
      </c>
      <c r="AE33" s="43" t="e">
        <f t="shared" si="8"/>
        <v>#DIV/0!</v>
      </c>
      <c r="AF33" s="43" t="e">
        <f t="shared" si="8"/>
        <v>#DIV/0!</v>
      </c>
      <c r="AG33" s="43" t="e">
        <f t="shared" si="8"/>
        <v>#DIV/0!</v>
      </c>
      <c r="AH33" s="20"/>
    </row>
    <row r="34" spans="1:34" ht="13.95" customHeight="1">
      <c r="A34" s="77"/>
      <c r="B34" s="11"/>
      <c r="C34" s="41"/>
      <c r="D34" s="33"/>
      <c r="E34" s="42"/>
      <c r="F34" s="83" t="s">
        <v>63</v>
      </c>
      <c r="G34" s="83"/>
      <c r="H34" s="83"/>
      <c r="I34" s="83"/>
      <c r="J34" s="83"/>
      <c r="K34" s="83"/>
      <c r="L34" s="83"/>
      <c r="M34" s="83"/>
      <c r="N34" s="43">
        <f t="shared" ref="N34:AG34" si="9">(N27/($I$47*N47))</f>
        <v>0.51764705882352946</v>
      </c>
      <c r="O34" s="43">
        <f t="shared" si="9"/>
        <v>0.28000000000000003</v>
      </c>
      <c r="P34" s="43">
        <f t="shared" si="9"/>
        <v>0</v>
      </c>
      <c r="Q34" s="43">
        <f t="shared" si="9"/>
        <v>0.89411764705882357</v>
      </c>
      <c r="R34" s="43">
        <f t="shared" si="9"/>
        <v>0.84444444444444444</v>
      </c>
      <c r="S34" s="43">
        <f t="shared" si="8"/>
        <v>0.50909090909090904</v>
      </c>
      <c r="T34" s="43">
        <f t="shared" si="9"/>
        <v>0.58181818181818179</v>
      </c>
      <c r="U34" s="43">
        <f t="shared" si="9"/>
        <v>0.8</v>
      </c>
      <c r="V34" s="43">
        <f t="shared" si="9"/>
        <v>0</v>
      </c>
      <c r="W34" s="43">
        <f t="shared" si="9"/>
        <v>0</v>
      </c>
      <c r="X34" s="43">
        <f t="shared" si="9"/>
        <v>0</v>
      </c>
      <c r="Y34" s="43">
        <f t="shared" si="9"/>
        <v>0</v>
      </c>
      <c r="Z34" s="43" t="e">
        <f t="shared" si="9"/>
        <v>#DIV/0!</v>
      </c>
      <c r="AA34" s="43" t="e">
        <f t="shared" si="9"/>
        <v>#DIV/0!</v>
      </c>
      <c r="AB34" s="43" t="e">
        <f t="shared" si="9"/>
        <v>#DIV/0!</v>
      </c>
      <c r="AC34" s="43" t="e">
        <f t="shared" si="9"/>
        <v>#DIV/0!</v>
      </c>
      <c r="AD34" s="43" t="e">
        <f t="shared" si="9"/>
        <v>#DIV/0!</v>
      </c>
      <c r="AE34" s="43" t="e">
        <f t="shared" si="9"/>
        <v>#DIV/0!</v>
      </c>
      <c r="AF34" s="43" t="e">
        <f t="shared" si="9"/>
        <v>#DIV/0!</v>
      </c>
      <c r="AG34" s="43" t="e">
        <f t="shared" si="9"/>
        <v>#DIV/0!</v>
      </c>
      <c r="AH34" s="20"/>
    </row>
    <row r="35" spans="1:34" ht="13.95" customHeight="1">
      <c r="A35" s="77"/>
      <c r="B35" s="11"/>
      <c r="C35" s="41"/>
      <c r="D35" s="33"/>
      <c r="E35" s="42"/>
      <c r="F35" s="83" t="s">
        <v>64</v>
      </c>
      <c r="G35" s="83"/>
      <c r="H35" s="83"/>
      <c r="I35" s="83"/>
      <c r="J35" s="83"/>
      <c r="K35" s="83"/>
      <c r="L35" s="83"/>
      <c r="M35" s="83"/>
      <c r="N35" s="43">
        <f t="shared" ref="N35:AG35" si="10">(N28/($I$48*N48))</f>
        <v>0.36</v>
      </c>
      <c r="O35" s="43">
        <f t="shared" si="10"/>
        <v>0.24</v>
      </c>
      <c r="P35" s="43">
        <f t="shared" si="10"/>
        <v>0</v>
      </c>
      <c r="Q35" s="43">
        <f t="shared" si="10"/>
        <v>0.8</v>
      </c>
      <c r="R35" s="43">
        <f t="shared" si="10"/>
        <v>0.64</v>
      </c>
      <c r="S35" s="43">
        <f t="shared" si="10"/>
        <v>0.50909090909090904</v>
      </c>
      <c r="T35" s="43">
        <f t="shared" si="10"/>
        <v>0.6588235294117647</v>
      </c>
      <c r="U35" s="43">
        <f t="shared" si="10"/>
        <v>0.72</v>
      </c>
      <c r="V35" s="43">
        <f t="shared" si="10"/>
        <v>0</v>
      </c>
      <c r="W35" s="43">
        <f t="shared" si="10"/>
        <v>0</v>
      </c>
      <c r="X35" s="43">
        <f t="shared" si="10"/>
        <v>0</v>
      </c>
      <c r="Y35" s="43">
        <f t="shared" si="10"/>
        <v>0</v>
      </c>
      <c r="Z35" s="43" t="e">
        <f t="shared" si="10"/>
        <v>#DIV/0!</v>
      </c>
      <c r="AA35" s="43" t="e">
        <f t="shared" si="10"/>
        <v>#DIV/0!</v>
      </c>
      <c r="AB35" s="43" t="e">
        <f t="shared" si="10"/>
        <v>#DIV/0!</v>
      </c>
      <c r="AC35" s="43" t="e">
        <f t="shared" si="10"/>
        <v>#DIV/0!</v>
      </c>
      <c r="AD35" s="43" t="e">
        <f t="shared" si="10"/>
        <v>#DIV/0!</v>
      </c>
      <c r="AE35" s="43" t="e">
        <f t="shared" si="10"/>
        <v>#DIV/0!</v>
      </c>
      <c r="AF35" s="43" t="e">
        <f t="shared" si="10"/>
        <v>#DIV/0!</v>
      </c>
      <c r="AG35" s="43" t="e">
        <f t="shared" si="10"/>
        <v>#DIV/0!</v>
      </c>
      <c r="AH35" s="20"/>
    </row>
    <row r="36" spans="1:34" ht="13.95" customHeight="1">
      <c r="A36" s="77"/>
      <c r="B36" s="11"/>
      <c r="C36" s="41"/>
      <c r="D36" s="33"/>
      <c r="E36" s="42"/>
      <c r="F36" s="83" t="s">
        <v>65</v>
      </c>
      <c r="G36" s="83"/>
      <c r="H36" s="83"/>
      <c r="I36" s="83"/>
      <c r="J36" s="83"/>
      <c r="K36" s="83"/>
      <c r="L36" s="83"/>
      <c r="M36" s="83"/>
      <c r="N36" s="43">
        <f t="shared" ref="N36:AG36" si="11">(N29/($I$49*N49))</f>
        <v>0.10666666666666667</v>
      </c>
      <c r="O36" s="43">
        <f t="shared" si="11"/>
        <v>0.24</v>
      </c>
      <c r="P36" s="43">
        <f t="shared" si="11"/>
        <v>0</v>
      </c>
      <c r="Q36" s="43">
        <f t="shared" si="11"/>
        <v>0.84705882352941175</v>
      </c>
      <c r="R36" s="43">
        <f t="shared" si="11"/>
        <v>0.6</v>
      </c>
      <c r="S36" s="43">
        <f t="shared" si="11"/>
        <v>0.32727272727272727</v>
      </c>
      <c r="T36" s="43">
        <f t="shared" si="11"/>
        <v>0.2</v>
      </c>
      <c r="U36" s="43">
        <f t="shared" si="11"/>
        <v>0.64</v>
      </c>
      <c r="V36" s="43">
        <f t="shared" si="11"/>
        <v>0</v>
      </c>
      <c r="W36" s="43">
        <f t="shared" si="11"/>
        <v>0</v>
      </c>
      <c r="X36" s="43">
        <f t="shared" si="11"/>
        <v>0</v>
      </c>
      <c r="Y36" s="43">
        <f t="shared" si="11"/>
        <v>0</v>
      </c>
      <c r="Z36" s="43" t="e">
        <f t="shared" si="11"/>
        <v>#DIV/0!</v>
      </c>
      <c r="AA36" s="43" t="e">
        <f t="shared" si="11"/>
        <v>#DIV/0!</v>
      </c>
      <c r="AB36" s="43" t="e">
        <f t="shared" si="11"/>
        <v>#DIV/0!</v>
      </c>
      <c r="AC36" s="43" t="e">
        <f t="shared" si="11"/>
        <v>#DIV/0!</v>
      </c>
      <c r="AD36" s="43" t="e">
        <f t="shared" si="11"/>
        <v>#DIV/0!</v>
      </c>
      <c r="AE36" s="43" t="e">
        <f t="shared" si="11"/>
        <v>#DIV/0!</v>
      </c>
      <c r="AF36" s="43" t="e">
        <f t="shared" si="11"/>
        <v>#DIV/0!</v>
      </c>
      <c r="AG36" s="43" t="e">
        <f t="shared" si="11"/>
        <v>#DIV/0!</v>
      </c>
      <c r="AH36" s="20"/>
    </row>
    <row r="37" spans="1:34" ht="24.75" customHeight="1">
      <c r="A37" s="77"/>
      <c r="B37" s="84" t="s">
        <v>66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21">
        <v>20</v>
      </c>
      <c r="O37" s="21">
        <v>20</v>
      </c>
      <c r="P37" s="21">
        <v>22</v>
      </c>
      <c r="Q37" s="21">
        <v>17</v>
      </c>
      <c r="R37" s="21">
        <v>20</v>
      </c>
      <c r="S37" s="21">
        <v>22</v>
      </c>
      <c r="T37" s="21">
        <v>22</v>
      </c>
      <c r="U37" s="21">
        <v>20</v>
      </c>
      <c r="V37" s="21">
        <v>21</v>
      </c>
      <c r="W37" s="21">
        <v>23</v>
      </c>
      <c r="X37" s="21">
        <v>21</v>
      </c>
      <c r="Y37" s="21">
        <v>15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0"/>
    </row>
    <row r="38" spans="1:34" ht="13.2" customHeight="1">
      <c r="A38" s="77"/>
      <c r="B38" s="44"/>
      <c r="C38" s="44"/>
      <c r="D38" s="44"/>
      <c r="E38" s="85" t="s">
        <v>67</v>
      </c>
      <c r="F38" s="85"/>
      <c r="G38" s="85"/>
      <c r="H38" s="85"/>
      <c r="I38" s="45"/>
      <c r="J38" s="45"/>
      <c r="K38" s="86" t="s">
        <v>60</v>
      </c>
      <c r="L38" s="86"/>
      <c r="M38" s="86"/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20"/>
    </row>
    <row r="39" spans="1:34" ht="13.2" customHeight="1">
      <c r="A39" s="77"/>
      <c r="B39" s="44"/>
      <c r="C39" s="44"/>
      <c r="D39" s="44"/>
      <c r="E39" s="85"/>
      <c r="F39" s="85"/>
      <c r="G39" s="85"/>
      <c r="H39" s="85"/>
      <c r="I39" s="45"/>
      <c r="J39" s="45"/>
      <c r="K39" s="86" t="s">
        <v>61</v>
      </c>
      <c r="L39" s="86"/>
      <c r="M39" s="86"/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20"/>
    </row>
    <row r="40" spans="1:34" ht="13.2" customHeight="1">
      <c r="A40" s="77"/>
      <c r="B40" s="44"/>
      <c r="C40" s="44"/>
      <c r="D40" s="44"/>
      <c r="E40" s="85"/>
      <c r="F40" s="85"/>
      <c r="G40" s="85"/>
      <c r="H40" s="85"/>
      <c r="I40" s="45"/>
      <c r="J40" s="45"/>
      <c r="K40" s="86" t="s">
        <v>62</v>
      </c>
      <c r="L40" s="86"/>
      <c r="M40" s="86"/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20"/>
    </row>
    <row r="41" spans="1:34" ht="13.2" customHeight="1">
      <c r="A41" s="77"/>
      <c r="B41" s="44"/>
      <c r="C41" s="44"/>
      <c r="D41" s="44"/>
      <c r="E41" s="85"/>
      <c r="F41" s="85"/>
      <c r="G41" s="85"/>
      <c r="H41" s="85"/>
      <c r="I41" s="45"/>
      <c r="J41" s="45"/>
      <c r="K41" s="86" t="s">
        <v>63</v>
      </c>
      <c r="L41" s="86"/>
      <c r="M41" s="86"/>
      <c r="N41" s="21">
        <v>3</v>
      </c>
      <c r="O41" s="21">
        <v>0</v>
      </c>
      <c r="P41" s="21">
        <v>0</v>
      </c>
      <c r="Q41" s="21">
        <v>0</v>
      </c>
      <c r="R41" s="21">
        <v>2</v>
      </c>
      <c r="S41" s="21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20"/>
    </row>
    <row r="42" spans="1:34" ht="13.2" customHeight="1">
      <c r="A42" s="77"/>
      <c r="B42" s="44"/>
      <c r="C42" s="44"/>
      <c r="D42" s="44"/>
      <c r="E42" s="85"/>
      <c r="F42" s="85"/>
      <c r="G42" s="85"/>
      <c r="H42" s="85"/>
      <c r="I42" s="45"/>
      <c r="J42" s="45"/>
      <c r="K42" s="86" t="s">
        <v>64</v>
      </c>
      <c r="L42" s="86"/>
      <c r="M42" s="86"/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46">
        <v>5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20"/>
    </row>
    <row r="43" spans="1:34" ht="13.2" customHeight="1">
      <c r="A43" s="77"/>
      <c r="B43" s="44"/>
      <c r="C43" s="44"/>
      <c r="D43" s="44"/>
      <c r="E43" s="85"/>
      <c r="F43" s="85"/>
      <c r="G43" s="85"/>
      <c r="H43" s="85"/>
      <c r="I43" s="45"/>
      <c r="J43" s="45"/>
      <c r="K43" s="86" t="s">
        <v>65</v>
      </c>
      <c r="L43" s="86"/>
      <c r="M43" s="86"/>
      <c r="N43" s="21">
        <v>5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46">
        <v>10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20"/>
    </row>
    <row r="44" spans="1:34" ht="13.2" customHeight="1">
      <c r="A44" s="77"/>
      <c r="B44" s="47"/>
      <c r="C44" s="48"/>
      <c r="D44" s="48"/>
      <c r="E44" s="85" t="s">
        <v>68</v>
      </c>
      <c r="F44" s="85"/>
      <c r="G44" s="85"/>
      <c r="H44" s="85"/>
      <c r="I44" s="87">
        <v>1.25</v>
      </c>
      <c r="J44" s="87"/>
      <c r="K44" s="86" t="s">
        <v>60</v>
      </c>
      <c r="L44" s="86"/>
      <c r="M44" s="86"/>
      <c r="N44" s="49">
        <f t="shared" ref="N44:AG44" si="12">+N$37-N38</f>
        <v>20</v>
      </c>
      <c r="O44" s="49">
        <f t="shared" si="12"/>
        <v>20</v>
      </c>
      <c r="P44" s="49">
        <f t="shared" si="12"/>
        <v>22</v>
      </c>
      <c r="Q44" s="49">
        <f t="shared" si="12"/>
        <v>17</v>
      </c>
      <c r="R44" s="49">
        <f t="shared" si="12"/>
        <v>20</v>
      </c>
      <c r="S44" s="49">
        <f t="shared" si="12"/>
        <v>22</v>
      </c>
      <c r="T44" s="49">
        <f t="shared" si="12"/>
        <v>22</v>
      </c>
      <c r="U44" s="49">
        <f t="shared" si="12"/>
        <v>20</v>
      </c>
      <c r="V44" s="49">
        <f t="shared" si="12"/>
        <v>21</v>
      </c>
      <c r="W44" s="49">
        <f t="shared" si="12"/>
        <v>23</v>
      </c>
      <c r="X44" s="49">
        <f t="shared" si="12"/>
        <v>21</v>
      </c>
      <c r="Y44" s="49">
        <f t="shared" si="12"/>
        <v>15</v>
      </c>
      <c r="Z44" s="49">
        <f t="shared" si="12"/>
        <v>0</v>
      </c>
      <c r="AA44" s="49">
        <f t="shared" si="12"/>
        <v>0</v>
      </c>
      <c r="AB44" s="49">
        <f t="shared" si="12"/>
        <v>0</v>
      </c>
      <c r="AC44" s="49">
        <f t="shared" si="12"/>
        <v>0</v>
      </c>
      <c r="AD44" s="49">
        <f t="shared" si="12"/>
        <v>0</v>
      </c>
      <c r="AE44" s="49">
        <f t="shared" si="12"/>
        <v>0</v>
      </c>
      <c r="AF44" s="49">
        <f t="shared" si="12"/>
        <v>0</v>
      </c>
      <c r="AG44" s="49">
        <f t="shared" si="12"/>
        <v>0</v>
      </c>
      <c r="AH44" s="20"/>
    </row>
    <row r="45" spans="1:34" ht="13.2" customHeight="1">
      <c r="A45" s="77"/>
      <c r="B45" s="47"/>
      <c r="C45" s="48"/>
      <c r="D45" s="48"/>
      <c r="E45" s="85" t="s">
        <v>68</v>
      </c>
      <c r="F45" s="85"/>
      <c r="G45" s="85"/>
      <c r="H45" s="85"/>
      <c r="I45" s="87">
        <v>1.25</v>
      </c>
      <c r="J45" s="87"/>
      <c r="K45" s="86" t="s">
        <v>61</v>
      </c>
      <c r="L45" s="86"/>
      <c r="M45" s="86"/>
      <c r="N45" s="49">
        <f t="shared" ref="N45:AG45" si="13">+N$37-N39</f>
        <v>20</v>
      </c>
      <c r="O45" s="49">
        <f t="shared" si="13"/>
        <v>20</v>
      </c>
      <c r="P45" s="49">
        <f t="shared" si="13"/>
        <v>22</v>
      </c>
      <c r="Q45" s="49">
        <f t="shared" si="13"/>
        <v>17</v>
      </c>
      <c r="R45" s="49">
        <f t="shared" si="13"/>
        <v>20</v>
      </c>
      <c r="S45" s="49">
        <f t="shared" si="13"/>
        <v>22</v>
      </c>
      <c r="T45" s="49">
        <f t="shared" si="13"/>
        <v>22</v>
      </c>
      <c r="U45" s="49">
        <f t="shared" si="13"/>
        <v>20</v>
      </c>
      <c r="V45" s="49">
        <f t="shared" si="13"/>
        <v>21</v>
      </c>
      <c r="W45" s="49">
        <f t="shared" si="13"/>
        <v>23</v>
      </c>
      <c r="X45" s="49">
        <f t="shared" si="13"/>
        <v>21</v>
      </c>
      <c r="Y45" s="49">
        <f t="shared" si="13"/>
        <v>15</v>
      </c>
      <c r="Z45" s="49">
        <f t="shared" si="13"/>
        <v>0</v>
      </c>
      <c r="AA45" s="49">
        <f t="shared" si="13"/>
        <v>0</v>
      </c>
      <c r="AB45" s="49">
        <f t="shared" si="13"/>
        <v>0</v>
      </c>
      <c r="AC45" s="49">
        <f t="shared" si="13"/>
        <v>0</v>
      </c>
      <c r="AD45" s="49">
        <f t="shared" si="13"/>
        <v>0</v>
      </c>
      <c r="AE45" s="49">
        <f t="shared" si="13"/>
        <v>0</v>
      </c>
      <c r="AF45" s="49">
        <f t="shared" si="13"/>
        <v>0</v>
      </c>
      <c r="AG45" s="49">
        <f t="shared" si="13"/>
        <v>0</v>
      </c>
      <c r="AH45" s="20"/>
    </row>
    <row r="46" spans="1:34" ht="13.2" customHeight="1">
      <c r="A46" s="77"/>
      <c r="B46" s="47"/>
      <c r="C46" s="48"/>
      <c r="D46" s="48"/>
      <c r="E46" s="85" t="s">
        <v>68</v>
      </c>
      <c r="F46" s="85"/>
      <c r="G46" s="85"/>
      <c r="H46" s="85"/>
      <c r="I46" s="87">
        <v>1.25</v>
      </c>
      <c r="J46" s="87"/>
      <c r="K46" s="86" t="s">
        <v>62</v>
      </c>
      <c r="L46" s="86"/>
      <c r="M46" s="86"/>
      <c r="N46" s="49">
        <f t="shared" ref="N46:AG46" si="14">+N$37-N40</f>
        <v>20</v>
      </c>
      <c r="O46" s="49">
        <f t="shared" si="14"/>
        <v>20</v>
      </c>
      <c r="P46" s="49">
        <f t="shared" si="14"/>
        <v>22</v>
      </c>
      <c r="Q46" s="49">
        <f t="shared" si="14"/>
        <v>17</v>
      </c>
      <c r="R46" s="49">
        <f t="shared" si="14"/>
        <v>20</v>
      </c>
      <c r="S46" s="49">
        <f t="shared" si="14"/>
        <v>22</v>
      </c>
      <c r="T46" s="49">
        <f t="shared" si="14"/>
        <v>22</v>
      </c>
      <c r="U46" s="49">
        <f t="shared" si="14"/>
        <v>20</v>
      </c>
      <c r="V46" s="49">
        <f t="shared" si="14"/>
        <v>21</v>
      </c>
      <c r="W46" s="49">
        <f t="shared" si="14"/>
        <v>23</v>
      </c>
      <c r="X46" s="49">
        <f t="shared" si="14"/>
        <v>21</v>
      </c>
      <c r="Y46" s="49">
        <f t="shared" si="14"/>
        <v>15</v>
      </c>
      <c r="Z46" s="49">
        <f t="shared" si="14"/>
        <v>0</v>
      </c>
      <c r="AA46" s="49">
        <f t="shared" si="14"/>
        <v>0</v>
      </c>
      <c r="AB46" s="49">
        <f t="shared" si="14"/>
        <v>0</v>
      </c>
      <c r="AC46" s="49">
        <f t="shared" si="14"/>
        <v>0</v>
      </c>
      <c r="AD46" s="49">
        <f t="shared" si="14"/>
        <v>0</v>
      </c>
      <c r="AE46" s="49">
        <f t="shared" si="14"/>
        <v>0</v>
      </c>
      <c r="AF46" s="49">
        <f t="shared" si="14"/>
        <v>0</v>
      </c>
      <c r="AG46" s="49">
        <f t="shared" si="14"/>
        <v>0</v>
      </c>
      <c r="AH46" s="20"/>
    </row>
    <row r="47" spans="1:34" ht="13.2" customHeight="1">
      <c r="A47" s="77"/>
      <c r="B47" s="47"/>
      <c r="C47" s="48"/>
      <c r="D47" s="48"/>
      <c r="E47" s="85" t="s">
        <v>68</v>
      </c>
      <c r="F47" s="85"/>
      <c r="G47" s="85"/>
      <c r="H47" s="85"/>
      <c r="I47" s="87">
        <v>1.25</v>
      </c>
      <c r="J47" s="87"/>
      <c r="K47" s="86" t="s">
        <v>63</v>
      </c>
      <c r="L47" s="86"/>
      <c r="M47" s="86"/>
      <c r="N47" s="49">
        <f t="shared" ref="N47:AG47" si="15">+N$37-N41</f>
        <v>17</v>
      </c>
      <c r="O47" s="49">
        <f t="shared" si="15"/>
        <v>20</v>
      </c>
      <c r="P47" s="49">
        <f t="shared" si="15"/>
        <v>22</v>
      </c>
      <c r="Q47" s="49">
        <f t="shared" si="15"/>
        <v>17</v>
      </c>
      <c r="R47" s="49">
        <f t="shared" si="15"/>
        <v>18</v>
      </c>
      <c r="S47" s="49">
        <f t="shared" si="15"/>
        <v>22</v>
      </c>
      <c r="T47" s="49">
        <f t="shared" si="15"/>
        <v>22</v>
      </c>
      <c r="U47" s="49">
        <f t="shared" si="15"/>
        <v>20</v>
      </c>
      <c r="V47" s="49">
        <f t="shared" si="15"/>
        <v>21</v>
      </c>
      <c r="W47" s="49">
        <f t="shared" si="15"/>
        <v>23</v>
      </c>
      <c r="X47" s="49">
        <f t="shared" si="15"/>
        <v>21</v>
      </c>
      <c r="Y47" s="49">
        <f t="shared" si="15"/>
        <v>15</v>
      </c>
      <c r="Z47" s="49">
        <f t="shared" si="15"/>
        <v>0</v>
      </c>
      <c r="AA47" s="49">
        <f t="shared" si="15"/>
        <v>0</v>
      </c>
      <c r="AB47" s="49">
        <f t="shared" si="15"/>
        <v>0</v>
      </c>
      <c r="AC47" s="49">
        <f t="shared" si="15"/>
        <v>0</v>
      </c>
      <c r="AD47" s="49">
        <f t="shared" si="15"/>
        <v>0</v>
      </c>
      <c r="AE47" s="49">
        <f t="shared" si="15"/>
        <v>0</v>
      </c>
      <c r="AF47" s="49">
        <f t="shared" si="15"/>
        <v>0</v>
      </c>
      <c r="AG47" s="49">
        <f t="shared" si="15"/>
        <v>0</v>
      </c>
      <c r="AH47" s="20"/>
    </row>
    <row r="48" spans="1:34" ht="13.2" customHeight="1">
      <c r="A48" s="77"/>
      <c r="B48" s="47"/>
      <c r="C48" s="48"/>
      <c r="D48" s="48"/>
      <c r="E48" s="85" t="s">
        <v>68</v>
      </c>
      <c r="F48" s="85"/>
      <c r="G48" s="85"/>
      <c r="H48" s="85"/>
      <c r="I48" s="87">
        <v>1.25</v>
      </c>
      <c r="J48" s="87"/>
      <c r="K48" s="86" t="s">
        <v>64</v>
      </c>
      <c r="L48" s="86"/>
      <c r="M48" s="86"/>
      <c r="N48" s="49">
        <f t="shared" ref="N48:AG48" si="16">+N$37-N42</f>
        <v>20</v>
      </c>
      <c r="O48" s="49">
        <f t="shared" si="16"/>
        <v>20</v>
      </c>
      <c r="P48" s="49">
        <f t="shared" si="16"/>
        <v>22</v>
      </c>
      <c r="Q48" s="49">
        <f t="shared" si="16"/>
        <v>17</v>
      </c>
      <c r="R48" s="49">
        <f t="shared" si="16"/>
        <v>20</v>
      </c>
      <c r="S48" s="49">
        <f t="shared" si="16"/>
        <v>22</v>
      </c>
      <c r="T48" s="49">
        <f t="shared" si="16"/>
        <v>17</v>
      </c>
      <c r="U48" s="49">
        <f t="shared" si="16"/>
        <v>20</v>
      </c>
      <c r="V48" s="49">
        <f t="shared" si="16"/>
        <v>21</v>
      </c>
      <c r="W48" s="49">
        <f t="shared" si="16"/>
        <v>23</v>
      </c>
      <c r="X48" s="49">
        <f t="shared" si="16"/>
        <v>21</v>
      </c>
      <c r="Y48" s="49">
        <f t="shared" si="16"/>
        <v>15</v>
      </c>
      <c r="Z48" s="49">
        <f t="shared" si="16"/>
        <v>0</v>
      </c>
      <c r="AA48" s="49">
        <f t="shared" si="16"/>
        <v>0</v>
      </c>
      <c r="AB48" s="49">
        <f t="shared" si="16"/>
        <v>0</v>
      </c>
      <c r="AC48" s="49">
        <f t="shared" si="16"/>
        <v>0</v>
      </c>
      <c r="AD48" s="49">
        <f t="shared" si="16"/>
        <v>0</v>
      </c>
      <c r="AE48" s="49">
        <f t="shared" si="16"/>
        <v>0</v>
      </c>
      <c r="AF48" s="49">
        <f t="shared" si="16"/>
        <v>0</v>
      </c>
      <c r="AG48" s="49">
        <f t="shared" si="16"/>
        <v>0</v>
      </c>
      <c r="AH48" s="20"/>
    </row>
    <row r="49" spans="1:34" ht="13.95" customHeight="1">
      <c r="A49" s="77"/>
      <c r="B49" s="47"/>
      <c r="C49" s="48"/>
      <c r="D49" s="48"/>
      <c r="E49" s="85" t="s">
        <v>68</v>
      </c>
      <c r="F49" s="85"/>
      <c r="G49" s="85"/>
      <c r="H49" s="85"/>
      <c r="I49" s="87">
        <v>1.25</v>
      </c>
      <c r="J49" s="87"/>
      <c r="K49" s="86" t="s">
        <v>65</v>
      </c>
      <c r="L49" s="86"/>
      <c r="M49" s="86"/>
      <c r="N49" s="49">
        <f t="shared" ref="N49:AG49" si="17">+N$37-N43</f>
        <v>15</v>
      </c>
      <c r="O49" s="49">
        <f t="shared" si="17"/>
        <v>20</v>
      </c>
      <c r="P49" s="49">
        <f t="shared" si="17"/>
        <v>22</v>
      </c>
      <c r="Q49" s="49">
        <f t="shared" si="17"/>
        <v>17</v>
      </c>
      <c r="R49" s="49">
        <f t="shared" si="17"/>
        <v>20</v>
      </c>
      <c r="S49" s="49">
        <f t="shared" si="17"/>
        <v>22</v>
      </c>
      <c r="T49" s="49">
        <f t="shared" si="17"/>
        <v>12</v>
      </c>
      <c r="U49" s="49">
        <f t="shared" si="17"/>
        <v>20</v>
      </c>
      <c r="V49" s="49">
        <f t="shared" si="17"/>
        <v>21</v>
      </c>
      <c r="W49" s="49">
        <f t="shared" si="17"/>
        <v>23</v>
      </c>
      <c r="X49" s="49">
        <f t="shared" si="17"/>
        <v>21</v>
      </c>
      <c r="Y49" s="49">
        <f t="shared" si="17"/>
        <v>15</v>
      </c>
      <c r="Z49" s="49">
        <f t="shared" si="17"/>
        <v>0</v>
      </c>
      <c r="AA49" s="49">
        <f t="shared" si="17"/>
        <v>0</v>
      </c>
      <c r="AB49" s="49">
        <f t="shared" si="17"/>
        <v>0</v>
      </c>
      <c r="AC49" s="49">
        <f t="shared" si="17"/>
        <v>0</v>
      </c>
      <c r="AD49" s="49">
        <f t="shared" si="17"/>
        <v>0</v>
      </c>
      <c r="AE49" s="49">
        <f t="shared" si="17"/>
        <v>0</v>
      </c>
      <c r="AF49" s="49">
        <f t="shared" si="17"/>
        <v>0</v>
      </c>
      <c r="AG49" s="49">
        <f t="shared" si="17"/>
        <v>0</v>
      </c>
      <c r="AH49" s="20"/>
    </row>
    <row r="50" spans="1:34" ht="13.2" hidden="1" customHeight="1">
      <c r="A50" s="77"/>
      <c r="B50" s="50"/>
      <c r="C50" s="33"/>
      <c r="D50" s="33"/>
      <c r="E50" s="88" t="s">
        <v>68</v>
      </c>
      <c r="F50" s="88"/>
      <c r="G50" s="88"/>
      <c r="H50" s="88"/>
      <c r="I50" s="87">
        <v>1.05</v>
      </c>
      <c r="J50" s="87"/>
      <c r="K50" s="83" t="s">
        <v>69</v>
      </c>
      <c r="L50" s="83"/>
      <c r="M50" s="83"/>
      <c r="N50" s="21">
        <f>$N$37*I50</f>
        <v>21</v>
      </c>
      <c r="O50" s="21">
        <f>$O$37*I50</f>
        <v>21</v>
      </c>
      <c r="P50" s="21">
        <f>$P$37*I50</f>
        <v>23.1</v>
      </c>
      <c r="Q50" s="21">
        <f>$Q$37*I50</f>
        <v>17.850000000000001</v>
      </c>
      <c r="R50" s="21">
        <f>$R$37*I50</f>
        <v>21</v>
      </c>
      <c r="S50" s="21">
        <f>$S$37*I50</f>
        <v>23.1</v>
      </c>
      <c r="T50" s="21">
        <f>$T$37*I50</f>
        <v>23.1</v>
      </c>
      <c r="U50" s="21">
        <f>$U$37*I50</f>
        <v>21</v>
      </c>
      <c r="V50" s="21">
        <f>$V$37*I50</f>
        <v>22.05</v>
      </c>
      <c r="W50" s="21">
        <f>$W$37*I50</f>
        <v>24.150000000000002</v>
      </c>
      <c r="X50" s="21">
        <f>$X$37*I50</f>
        <v>22.05</v>
      </c>
      <c r="Y50" s="21">
        <f>$Y$37*I50</f>
        <v>15.75</v>
      </c>
      <c r="Z50" s="21">
        <f>$Z$37*I50</f>
        <v>0</v>
      </c>
      <c r="AA50" s="21">
        <f>$AA$37*I50</f>
        <v>0</v>
      </c>
      <c r="AB50" s="21">
        <f>$AB$37*I50</f>
        <v>0</v>
      </c>
      <c r="AC50" s="21">
        <f>$AC$37*I50</f>
        <v>0</v>
      </c>
      <c r="AD50" s="21">
        <f>$AD$37*I50</f>
        <v>0</v>
      </c>
      <c r="AE50" s="21">
        <f>$AE$37*I50</f>
        <v>0</v>
      </c>
      <c r="AF50" s="21">
        <f>$AF$37*I50</f>
        <v>0</v>
      </c>
      <c r="AG50" s="21">
        <f>$AG$37*I50</f>
        <v>0</v>
      </c>
      <c r="AH50" s="20"/>
    </row>
    <row r="51" spans="1:34" ht="13.2" hidden="1" customHeight="1">
      <c r="A51" s="77"/>
      <c r="B51" s="50"/>
      <c r="C51" s="33"/>
      <c r="D51" s="33"/>
      <c r="E51" s="88" t="s">
        <v>68</v>
      </c>
      <c r="F51" s="88"/>
      <c r="G51" s="88"/>
      <c r="H51" s="88"/>
      <c r="I51" s="87">
        <v>1.05</v>
      </c>
      <c r="J51" s="87"/>
      <c r="K51" s="83" t="s">
        <v>70</v>
      </c>
      <c r="L51" s="83"/>
      <c r="M51" s="83"/>
      <c r="N51" s="21">
        <f>$N$37*I51</f>
        <v>21</v>
      </c>
      <c r="O51" s="21">
        <f>$O$37*I51</f>
        <v>21</v>
      </c>
      <c r="P51" s="21">
        <f>$P$37*I51</f>
        <v>23.1</v>
      </c>
      <c r="Q51" s="21">
        <f>$Q$37*I51</f>
        <v>17.850000000000001</v>
      </c>
      <c r="R51" s="21">
        <f>$R$37*I51</f>
        <v>21</v>
      </c>
      <c r="S51" s="21">
        <f>$S$37*I51</f>
        <v>23.1</v>
      </c>
      <c r="T51" s="21">
        <f>$T$37*I51</f>
        <v>23.1</v>
      </c>
      <c r="U51" s="21">
        <f>$U$37*I51</f>
        <v>21</v>
      </c>
      <c r="V51" s="21">
        <f>$V$37*I51</f>
        <v>22.05</v>
      </c>
      <c r="W51" s="21">
        <f>$W$37*I51</f>
        <v>24.150000000000002</v>
      </c>
      <c r="X51" s="21">
        <f>$X$37*I51</f>
        <v>22.05</v>
      </c>
      <c r="Y51" s="21">
        <f>$Y$37*I51</f>
        <v>15.75</v>
      </c>
      <c r="Z51" s="21">
        <f>$Z$37*I51</f>
        <v>0</v>
      </c>
      <c r="AA51" s="21">
        <f>$AA$37*I51</f>
        <v>0</v>
      </c>
      <c r="AB51" s="21">
        <f>$AB$37*I51</f>
        <v>0</v>
      </c>
      <c r="AC51" s="21">
        <f>$AC$37*I51</f>
        <v>0</v>
      </c>
      <c r="AD51" s="21">
        <f>$AD$37*I51</f>
        <v>0</v>
      </c>
      <c r="AE51" s="21">
        <f>$AE$37*I51</f>
        <v>0</v>
      </c>
      <c r="AF51" s="21">
        <f>$AF$37*I51</f>
        <v>0</v>
      </c>
      <c r="AG51" s="21">
        <f>$AG$37*I51</f>
        <v>0</v>
      </c>
      <c r="AH51" s="20"/>
    </row>
    <row r="52" spans="1:34" ht="14.4" hidden="1" customHeight="1">
      <c r="A52" s="77"/>
      <c r="B52" s="50"/>
      <c r="C52" s="33"/>
      <c r="D52" s="33"/>
      <c r="E52" s="88" t="s">
        <v>68</v>
      </c>
      <c r="F52" s="88"/>
      <c r="G52" s="88"/>
      <c r="H52" s="88"/>
      <c r="I52" s="87">
        <v>1.05</v>
      </c>
      <c r="J52" s="87"/>
      <c r="K52" s="83" t="s">
        <v>71</v>
      </c>
      <c r="L52" s="83"/>
      <c r="M52" s="83"/>
      <c r="N52" s="21" t="e">
        <f>$N$37*#REF!</f>
        <v>#REF!</v>
      </c>
      <c r="O52" s="21" t="e">
        <f>$O$37*#REF!</f>
        <v>#REF!</v>
      </c>
      <c r="P52" s="21" t="e">
        <f>$P$37*#REF!</f>
        <v>#REF!</v>
      </c>
      <c r="Q52" s="21" t="e">
        <f>$Q$37*#REF!</f>
        <v>#REF!</v>
      </c>
      <c r="R52" s="21">
        <f>$R$37*I52</f>
        <v>21</v>
      </c>
      <c r="S52" s="21">
        <f>$S$37*I52</f>
        <v>23.1</v>
      </c>
      <c r="T52" s="21">
        <f>$T$37*I52</f>
        <v>23.1</v>
      </c>
      <c r="U52" s="21">
        <f>$U$37*I52</f>
        <v>21</v>
      </c>
      <c r="V52" s="21">
        <f>$V$37*I52</f>
        <v>22.05</v>
      </c>
      <c r="W52" s="21">
        <f>$W$37*I52</f>
        <v>24.150000000000002</v>
      </c>
      <c r="X52" s="21">
        <f>$X$37*I52</f>
        <v>22.05</v>
      </c>
      <c r="Y52" s="21">
        <f>$Y$37*I52</f>
        <v>15.75</v>
      </c>
      <c r="Z52" s="21">
        <f>$Z$37*I52</f>
        <v>0</v>
      </c>
      <c r="AA52" s="21">
        <f>$AA$37*I52</f>
        <v>0</v>
      </c>
      <c r="AB52" s="21">
        <f>$AB$37*I52</f>
        <v>0</v>
      </c>
      <c r="AC52" s="21">
        <f>$AC$37*I52</f>
        <v>0</v>
      </c>
      <c r="AD52" s="21">
        <f>$AD$37*I52</f>
        <v>0</v>
      </c>
      <c r="AE52" s="21">
        <f>$AE$37*I52</f>
        <v>0</v>
      </c>
      <c r="AF52" s="21">
        <f>$AF$37*I52</f>
        <v>0</v>
      </c>
      <c r="AG52" s="21">
        <f>$AG$37*I52</f>
        <v>0</v>
      </c>
      <c r="AH52" s="20"/>
    </row>
    <row r="53" spans="1:34">
      <c r="A53" s="9"/>
      <c r="B53" s="9"/>
      <c r="C53" s="9"/>
      <c r="D53" s="9"/>
      <c r="E53" s="9"/>
      <c r="F53" s="9"/>
      <c r="G53" s="9"/>
      <c r="H53" s="9"/>
      <c r="P53" s="9"/>
      <c r="S53" s="9"/>
      <c r="U53" s="9"/>
      <c r="X53" s="9"/>
      <c r="Z53" s="9"/>
      <c r="AB53" s="9"/>
      <c r="AC53" s="9"/>
      <c r="AD53" s="9"/>
      <c r="AF53" s="9"/>
    </row>
    <row r="125" spans="6:7" ht="13.2">
      <c r="F125" s="3" t="e">
        <f>+#REF!</f>
        <v>#REF!</v>
      </c>
      <c r="G125" s="4"/>
    </row>
    <row r="126" spans="6:7" ht="13.2">
      <c r="F126" s="3" t="e">
        <f>+#REF!</f>
        <v>#REF!</v>
      </c>
      <c r="G126" s="4"/>
    </row>
    <row r="127" spans="6:7" ht="13.2">
      <c r="F127" s="5" t="e">
        <f>+#REF!</f>
        <v>#REF!</v>
      </c>
      <c r="G127" s="6"/>
    </row>
    <row r="128" spans="6:7" ht="13.2">
      <c r="F128" s="5" t="e">
        <f>+#REF!</f>
        <v>#REF!</v>
      </c>
      <c r="G128" s="6"/>
    </row>
    <row r="129" spans="6:7" ht="13.2">
      <c r="F129" s="3" t="e">
        <f>+#REF!</f>
        <v>#REF!</v>
      </c>
      <c r="G129" s="4"/>
    </row>
    <row r="130" spans="6:7" ht="13.2">
      <c r="F130" s="3" t="e">
        <f>+#REF!</f>
        <v>#REF!</v>
      </c>
      <c r="G130" s="4"/>
    </row>
    <row r="131" spans="6:7" ht="13.2">
      <c r="F131" s="3"/>
      <c r="G131" s="4"/>
    </row>
    <row r="132" spans="6:7" ht="13.2">
      <c r="F132" s="3" t="e">
        <f>+#REF!</f>
        <v>#REF!</v>
      </c>
      <c r="G132" s="4"/>
    </row>
    <row r="133" spans="6:7" ht="13.2">
      <c r="F133" s="5" t="e">
        <f>+#REF!</f>
        <v>#REF!</v>
      </c>
      <c r="G133" s="6"/>
    </row>
    <row r="134" spans="6:7" ht="13.2">
      <c r="F134" s="3" t="e">
        <f>+#REF!</f>
        <v>#REF!</v>
      </c>
      <c r="G134" s="4"/>
    </row>
    <row r="135" spans="6:7" ht="13.2">
      <c r="F135" s="3" t="e">
        <f>+#REF!</f>
        <v>#REF!</v>
      </c>
      <c r="G135" s="4"/>
    </row>
    <row r="136" spans="6:7" ht="13.2">
      <c r="F136" s="3"/>
      <c r="G136" s="4"/>
    </row>
    <row r="137" spans="6:7" ht="13.2">
      <c r="F137" s="5" t="e">
        <f>+#REF!</f>
        <v>#REF!</v>
      </c>
      <c r="G137" s="6"/>
    </row>
    <row r="138" spans="6:7" ht="13.2">
      <c r="F138" s="7" t="e">
        <f>+#REF!</f>
        <v>#REF!</v>
      </c>
      <c r="G138" s="8"/>
    </row>
    <row r="139" spans="6:7" ht="13.2">
      <c r="F139" s="7" t="e">
        <f>+F138</f>
        <v>#REF!</v>
      </c>
      <c r="G139" s="8"/>
    </row>
    <row r="140" spans="6:7" ht="13.2">
      <c r="F140" s="7" t="e">
        <f>+F138</f>
        <v>#REF!</v>
      </c>
      <c r="G140" s="8"/>
    </row>
    <row r="141" spans="6:7" ht="13.2">
      <c r="F141" s="3">
        <f>+$CZ$88</f>
        <v>0</v>
      </c>
      <c r="G141" s="4"/>
    </row>
    <row r="142" spans="6:7" ht="13.2">
      <c r="F142" s="3">
        <f>+$CZ$88</f>
        <v>0</v>
      </c>
      <c r="G142" s="4"/>
    </row>
    <row r="143" spans="6:7" ht="13.2">
      <c r="F143" s="3"/>
      <c r="G143" s="4"/>
    </row>
    <row r="144" spans="6:7" ht="13.2">
      <c r="F144" s="3"/>
      <c r="G144" s="4"/>
    </row>
    <row r="145" spans="6:7" ht="13.2">
      <c r="F145" s="3">
        <f>+$CZ$89</f>
        <v>0</v>
      </c>
      <c r="G145" s="4"/>
    </row>
  </sheetData>
  <mergeCells count="87">
    <mergeCell ref="E52:H52"/>
    <mergeCell ref="I52:J52"/>
    <mergeCell ref="K52:M52"/>
    <mergeCell ref="E50:H50"/>
    <mergeCell ref="I50:J50"/>
    <mergeCell ref="K50:M50"/>
    <mergeCell ref="E51:H51"/>
    <mergeCell ref="I51:J51"/>
    <mergeCell ref="K51:M51"/>
    <mergeCell ref="E48:H48"/>
    <mergeCell ref="I48:J48"/>
    <mergeCell ref="K48:M48"/>
    <mergeCell ref="E49:H49"/>
    <mergeCell ref="I49:J49"/>
    <mergeCell ref="K49:M49"/>
    <mergeCell ref="E46:H46"/>
    <mergeCell ref="I46:J46"/>
    <mergeCell ref="K46:M46"/>
    <mergeCell ref="E47:H47"/>
    <mergeCell ref="I47:J47"/>
    <mergeCell ref="K47:M47"/>
    <mergeCell ref="E44:H44"/>
    <mergeCell ref="I44:J44"/>
    <mergeCell ref="K44:M44"/>
    <mergeCell ref="E45:H45"/>
    <mergeCell ref="I45:J45"/>
    <mergeCell ref="K45:M45"/>
    <mergeCell ref="F35:M35"/>
    <mergeCell ref="F36:M36"/>
    <mergeCell ref="B37:M37"/>
    <mergeCell ref="E38:H43"/>
    <mergeCell ref="K38:M38"/>
    <mergeCell ref="K39:M39"/>
    <mergeCell ref="K40:M40"/>
    <mergeCell ref="K41:M41"/>
    <mergeCell ref="K42:M42"/>
    <mergeCell ref="K43:M43"/>
    <mergeCell ref="A19:A52"/>
    <mergeCell ref="F21:M21"/>
    <mergeCell ref="E22:E26"/>
    <mergeCell ref="F22:M22"/>
    <mergeCell ref="F23:M23"/>
    <mergeCell ref="F24:M24"/>
    <mergeCell ref="F25:M25"/>
    <mergeCell ref="F26:M26"/>
    <mergeCell ref="E27:E29"/>
    <mergeCell ref="F27:M27"/>
    <mergeCell ref="F28:M28"/>
    <mergeCell ref="F29:M29"/>
    <mergeCell ref="F31:M31"/>
    <mergeCell ref="F32:M32"/>
    <mergeCell ref="F33:M33"/>
    <mergeCell ref="F34:M34"/>
    <mergeCell ref="A5:A8"/>
    <mergeCell ref="A9:A18"/>
    <mergeCell ref="B9:D9"/>
    <mergeCell ref="E9:M9"/>
    <mergeCell ref="E11:M11"/>
    <mergeCell ref="E13:M13"/>
    <mergeCell ref="E17:M17"/>
    <mergeCell ref="AF3:AF4"/>
    <mergeCell ref="AG3:AG4"/>
    <mergeCell ref="AH3:AH4"/>
    <mergeCell ref="E4:F4"/>
    <mergeCell ref="G4:K4"/>
    <mergeCell ref="L4:M4"/>
    <mergeCell ref="AA3:AA4"/>
    <mergeCell ref="AB3:AB4"/>
    <mergeCell ref="AC3:AC4"/>
    <mergeCell ref="AD3:AD4"/>
    <mergeCell ref="AE3:AE4"/>
    <mergeCell ref="A1:AH2"/>
    <mergeCell ref="A3:D3"/>
    <mergeCell ref="E3:M3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</mergeCells>
  <conditionalFormatting sqref="N5:AG5">
    <cfRule type="cellIs" dxfId="38" priority="39" operator="between">
      <formula>185</formula>
      <formula>225</formula>
    </cfRule>
    <cfRule type="cellIs" dxfId="37" priority="38" operator="greaterThanOrEqual">
      <formula>226</formula>
    </cfRule>
    <cfRule type="cellIs" dxfId="36" priority="37" operator="lessThanOrEqual">
      <formula>184</formula>
    </cfRule>
  </conditionalFormatting>
  <conditionalFormatting sqref="N6:AG6">
    <cfRule type="cellIs" dxfId="35" priority="36" operator="between">
      <formula>175</formula>
      <formula>215</formula>
    </cfRule>
    <cfRule type="cellIs" dxfId="34" priority="35" operator="lessThanOrEqual">
      <formula>174</formula>
    </cfRule>
    <cfRule type="cellIs" dxfId="33" priority="34" operator="greaterThanOrEqual">
      <formula>216</formula>
    </cfRule>
  </conditionalFormatting>
  <conditionalFormatting sqref="N7:AG7">
    <cfRule type="cellIs" dxfId="32" priority="33" operator="between">
      <formula>3210</formula>
      <formula>3531</formula>
    </cfRule>
    <cfRule type="cellIs" dxfId="31" priority="32" operator="greaterThanOrEqual">
      <formula>3532</formula>
    </cfRule>
    <cfRule type="cellIs" dxfId="30" priority="31" operator="lessThanOrEqual">
      <formula>3209</formula>
    </cfRule>
  </conditionalFormatting>
  <conditionalFormatting sqref="N8:AG8">
    <cfRule type="cellIs" dxfId="29" priority="30" operator="between">
      <formula>0.9</formula>
      <formula>1</formula>
    </cfRule>
    <cfRule type="cellIs" dxfId="28" priority="29" operator="greaterThanOrEqual">
      <formula>1.01</formula>
    </cfRule>
    <cfRule type="cellIs" dxfId="27" priority="28" operator="lessThanOrEqual">
      <formula>0.89</formula>
    </cfRule>
  </conditionalFormatting>
  <conditionalFormatting sqref="N10:AG10">
    <cfRule type="cellIs" dxfId="26" priority="27" operator="between">
      <formula>30</formula>
      <formula>45</formula>
    </cfRule>
    <cfRule type="cellIs" dxfId="25" priority="26" operator="greaterThanOrEqual">
      <formula>46</formula>
    </cfRule>
    <cfRule type="cellIs" dxfId="24" priority="25" operator="lessThanOrEqual">
      <formula>29</formula>
    </cfRule>
  </conditionalFormatting>
  <conditionalFormatting sqref="N12:AG12">
    <cfRule type="cellIs" dxfId="23" priority="24" operator="between">
      <formula>7</formula>
      <formula>10</formula>
    </cfRule>
    <cfRule type="cellIs" dxfId="22" priority="23" operator="greaterThanOrEqual">
      <formula>11</formula>
    </cfRule>
    <cfRule type="cellIs" dxfId="21" priority="22" operator="lessThanOrEqual">
      <formula>6</formula>
    </cfRule>
  </conditionalFormatting>
  <conditionalFormatting sqref="N14:AG14">
    <cfRule type="cellIs" dxfId="20" priority="21" operator="between">
      <formula>1</formula>
      <formula>3</formula>
    </cfRule>
    <cfRule type="cellIs" dxfId="19" priority="20" operator="greaterThanOrEqual">
      <formula>4</formula>
    </cfRule>
    <cfRule type="cellIs" dxfId="18" priority="19" operator="equal">
      <formula>0</formula>
    </cfRule>
  </conditionalFormatting>
  <conditionalFormatting sqref="N15:AG15">
    <cfRule type="cellIs" dxfId="17" priority="18" operator="between">
      <formula>15</formula>
      <formula>30</formula>
    </cfRule>
    <cfRule type="cellIs" dxfId="16" priority="17" operator="greaterThanOrEqual">
      <formula>31</formula>
    </cfRule>
    <cfRule type="cellIs" dxfId="15" priority="16" operator="lessThanOrEqual">
      <formula>14</formula>
    </cfRule>
  </conditionalFormatting>
  <conditionalFormatting sqref="N16:AG16">
    <cfRule type="cellIs" dxfId="14" priority="15" operator="between">
      <formula>14</formula>
      <formula>21</formula>
    </cfRule>
    <cfRule type="cellIs" dxfId="13" priority="14" operator="greaterThanOrEqual">
      <formula>22</formula>
    </cfRule>
    <cfRule type="cellIs" dxfId="12" priority="13" operator="lessThanOrEqual">
      <formula>13</formula>
    </cfRule>
  </conditionalFormatting>
  <conditionalFormatting sqref="N18:AG18">
    <cfRule type="cellIs" dxfId="11" priority="12" operator="between">
      <formula>60</formula>
      <formula>120</formula>
    </cfRule>
    <cfRule type="cellIs" dxfId="10" priority="11" operator="greaterThanOrEqual">
      <formula>121</formula>
    </cfRule>
    <cfRule type="cellIs" dxfId="9" priority="10" operator="lessThanOrEqual">
      <formula>59</formula>
    </cfRule>
  </conditionalFormatting>
  <conditionalFormatting sqref="N19:AG19">
    <cfRule type="cellIs" dxfId="8" priority="9" operator="between">
      <formula>2328</formula>
      <formula>2844</formula>
    </cfRule>
    <cfRule type="cellIs" dxfId="7" priority="8" operator="greaterThanOrEqual">
      <formula>2845</formula>
    </cfRule>
    <cfRule type="cellIs" dxfId="6" priority="7" operator="lessThanOrEqual">
      <formula>2327</formula>
    </cfRule>
  </conditionalFormatting>
  <conditionalFormatting sqref="N20:AG20">
    <cfRule type="cellIs" dxfId="5" priority="6" operator="between">
      <formula>126</formula>
      <formula>132</formula>
    </cfRule>
    <cfRule type="cellIs" dxfId="4" priority="5" operator="lessThanOrEqual">
      <formula>125</formula>
    </cfRule>
    <cfRule type="cellIs" dxfId="3" priority="4" operator="greaterThanOrEqual">
      <formula>133</formula>
    </cfRule>
  </conditionalFormatting>
  <conditionalFormatting sqref="N30:AG30">
    <cfRule type="cellIs" dxfId="2" priority="3" operator="between">
      <formula>0.95</formula>
      <formula>1</formula>
    </cfRule>
    <cfRule type="cellIs" dxfId="1" priority="2" operator="greaterThanOrEqual">
      <formula>1.01</formula>
    </cfRule>
    <cfRule type="cellIs" dxfId="0" priority="1" operator="lessThanOrEqual">
      <formula>0.94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epicadog</dc:creator>
  <cp:lastModifiedBy>dcavero</cp:lastModifiedBy>
  <cp:revision>186</cp:revision>
  <cp:lastPrinted>2019-07-04T10:58:07Z</cp:lastPrinted>
  <dcterms:created xsi:type="dcterms:W3CDTF">2012-03-12T10:31:25Z</dcterms:created>
  <dcterms:modified xsi:type="dcterms:W3CDTF">2020-09-03T12:31:37Z</dcterms:modified>
  <dc:language>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